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d.docs.live.net/ae132231a94f961f/HGL/2021/web/Hacker League Stats/"/>
    </mc:Choice>
  </mc:AlternateContent>
  <xr:revisionPtr revIDLastSave="1654" documentId="8_{004A0B6C-ED7D-4B0E-984E-71DF6FD12B6A}" xr6:coauthVersionLast="47" xr6:coauthVersionMax="47" xr10:uidLastSave="{76DF26CA-1E17-4D9A-9459-1C25879740ED}"/>
  <bookViews>
    <workbookView xWindow="3780" yWindow="435" windowWidth="14385" windowHeight="10920" tabRatio="739" firstSheet="1" activeTab="1" xr2:uid="{00000000-000D-0000-FFFF-FFFF00000000}"/>
  </bookViews>
  <sheets>
    <sheet name="Summary" sheetId="1" r:id="rId1"/>
    <sheet name="Sheet1" sheetId="63" r:id="rId2"/>
    <sheet name="Sum of Scores" sheetId="2" r:id="rId3"/>
    <sheet name="Hacker_Cup_Standings" sheetId="42" r:id="rId4"/>
    <sheet name="HC History" sheetId="3" r:id="rId5"/>
    <sheet name="Sum of W_T_L" sheetId="5" r:id="rId6"/>
    <sheet name="Daviero" sheetId="52" r:id="rId7"/>
    <sheet name="Fusco_D" sheetId="51" r:id="rId8"/>
    <sheet name="Fusco_S" sheetId="24" r:id="rId9"/>
    <sheet name="Hobbs" sheetId="7" r:id="rId10"/>
    <sheet name="Linton" sheetId="10" r:id="rId11"/>
    <sheet name="McLaughlin" sheetId="14" r:id="rId12"/>
    <sheet name="Michalski_P" sheetId="17" r:id="rId13"/>
    <sheet name="Michalski_S" sheetId="18" r:id="rId14"/>
    <sheet name="Mohsinger_B" sheetId="8" r:id="rId15"/>
    <sheet name="Mohsinger_T" sheetId="9" r:id="rId16"/>
    <sheet name="Poston" sheetId="11" r:id="rId17"/>
    <sheet name="Reed" sheetId="54" r:id="rId18"/>
    <sheet name="Rusnak" sheetId="12" r:id="rId19"/>
    <sheet name="Taylor" sheetId="13" r:id="rId20"/>
    <sheet name="Templeton" sheetId="20" r:id="rId21"/>
    <sheet name="Trottier" sheetId="21" r:id="rId22"/>
    <sheet name="GroupAverages" sheetId="55" state="hidden" r:id="rId23"/>
    <sheet name="SUBx" sheetId="29" r:id="rId24"/>
    <sheet name="Henderson" sheetId="58" r:id="rId25"/>
    <sheet name="Horne" sheetId="57" r:id="rId26"/>
    <sheet name="Kauffman" sheetId="62" r:id="rId27"/>
    <sheet name="Normile" sheetId="61" r:id="rId28"/>
    <sheet name="Richardson" sheetId="56" r:id="rId29"/>
    <sheet name="Sheridan" sheetId="59" r:id="rId30"/>
    <sheet name="Vosko" sheetId="60" r:id="rId31"/>
    <sheet name="Set Up Template" sheetId="40" r:id="rId32"/>
    <sheet name="Player_Template" sheetId="41" r:id="rId33"/>
  </sheets>
  <definedNames>
    <definedName name="Excel_BuiltIn_Print_Titles_3">'HC History'!$1:$3</definedName>
    <definedName name="HandicapLookup">'HC History'!$B$58:$C$80</definedName>
    <definedName name="Holes">'Set Up Template'!$D$2:$E$19</definedName>
    <definedName name="names">'HC History'!$A$4:$A$34</definedName>
    <definedName name="Week">'Set Up Template'!$B$2:$G$16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63" l="1"/>
  <c r="E23" i="63" s="1"/>
  <c r="D24" i="63"/>
  <c r="E24" i="63" s="1"/>
  <c r="CF6" i="2"/>
  <c r="CF7" i="2"/>
  <c r="CF8" i="2"/>
  <c r="CF9" i="2"/>
  <c r="CF10" i="2"/>
  <c r="CF11" i="2"/>
  <c r="CF12" i="2"/>
  <c r="CF13" i="2"/>
  <c r="CF14" i="2"/>
  <c r="CF15" i="2"/>
  <c r="CF16" i="2"/>
  <c r="CF17" i="2"/>
  <c r="CF18" i="2"/>
  <c r="CF19" i="2"/>
  <c r="CF20" i="2"/>
  <c r="CF5" i="2"/>
  <c r="D33" i="63"/>
  <c r="E33" i="63" s="1"/>
  <c r="D29" i="63"/>
  <c r="E29" i="63" s="1"/>
  <c r="D25" i="63"/>
  <c r="E25" i="63" s="1"/>
  <c r="D30" i="63"/>
  <c r="E30" i="63" s="1"/>
  <c r="D36" i="63"/>
  <c r="E36" i="63" s="1"/>
  <c r="D34" i="63"/>
  <c r="E34" i="63" s="1"/>
  <c r="D35" i="63"/>
  <c r="E35" i="63" s="1"/>
  <c r="D31" i="63"/>
  <c r="E31" i="63" s="1"/>
  <c r="D38" i="63"/>
  <c r="E38" i="63" s="1"/>
  <c r="D37" i="63"/>
  <c r="E37" i="63" s="1"/>
  <c r="D26" i="63"/>
  <c r="E26" i="63" s="1"/>
  <c r="D27" i="63"/>
  <c r="E27" i="63" s="1"/>
  <c r="D28" i="63"/>
  <c r="E28" i="63" s="1"/>
  <c r="D32" i="63"/>
  <c r="E32" i="63" s="1"/>
  <c r="D2" i="63"/>
  <c r="D4" i="63"/>
  <c r="D5" i="63"/>
  <c r="D10" i="63"/>
  <c r="D3" i="63"/>
  <c r="D7" i="63"/>
  <c r="D12" i="63"/>
  <c r="D11" i="63"/>
  <c r="D8" i="63"/>
  <c r="D13" i="63"/>
  <c r="D14" i="63"/>
  <c r="D15" i="63"/>
  <c r="D17" i="63"/>
  <c r="D9" i="63"/>
  <c r="D16" i="63"/>
  <c r="D6" i="63"/>
  <c r="L51" i="21"/>
  <c r="K51" i="21"/>
  <c r="L51" i="20"/>
  <c r="K51" i="20"/>
  <c r="L51" i="13"/>
  <c r="K51" i="13"/>
  <c r="L51" i="12"/>
  <c r="K51" i="12"/>
  <c r="L51" i="54"/>
  <c r="K51" i="54"/>
  <c r="L51" i="11"/>
  <c r="K51" i="11"/>
  <c r="L51" i="9"/>
  <c r="K51" i="9"/>
  <c r="L51" i="8"/>
  <c r="K51" i="8"/>
  <c r="L51" i="18"/>
  <c r="K51" i="18"/>
  <c r="L51" i="17"/>
  <c r="K51" i="17"/>
  <c r="L51" i="14"/>
  <c r="K51" i="14"/>
  <c r="L51" i="7"/>
  <c r="K51" i="7"/>
  <c r="L51" i="24"/>
  <c r="K51" i="24"/>
  <c r="L51" i="51"/>
  <c r="K51" i="51"/>
  <c r="K51" i="52"/>
  <c r="L51" i="52"/>
  <c r="CD16" i="2"/>
  <c r="CD10" i="2"/>
  <c r="CD8" i="2"/>
  <c r="CD15" i="2"/>
  <c r="CD17" i="2"/>
  <c r="CD5" i="2"/>
  <c r="CD6" i="2"/>
  <c r="CD7" i="2"/>
  <c r="CD9" i="2"/>
  <c r="CD14" i="2"/>
  <c r="CD11" i="2"/>
  <c r="CD13" i="2"/>
  <c r="CD18" i="2"/>
  <c r="CD19" i="2"/>
  <c r="CD20" i="2"/>
  <c r="CB16" i="2"/>
  <c r="CB10" i="2"/>
  <c r="CB8" i="2"/>
  <c r="CB15" i="2"/>
  <c r="CB17" i="2"/>
  <c r="CB5" i="2"/>
  <c r="CB6" i="2"/>
  <c r="CB7" i="2"/>
  <c r="CB9" i="2"/>
  <c r="CB14" i="2"/>
  <c r="CB11" i="2"/>
  <c r="CB13" i="2"/>
  <c r="CB18" i="2"/>
  <c r="CB19" i="2"/>
  <c r="CB20" i="2"/>
  <c r="CD12" i="2"/>
  <c r="CB12" i="2"/>
  <c r="CC16" i="2"/>
  <c r="CC10" i="2"/>
  <c r="CC8" i="2"/>
  <c r="CC15" i="2"/>
  <c r="CC17" i="2"/>
  <c r="CC5" i="2"/>
  <c r="CC6" i="2"/>
  <c r="CC7" i="2"/>
  <c r="CC9" i="2"/>
  <c r="CC14" i="2"/>
  <c r="CC11" i="2"/>
  <c r="CC13" i="2"/>
  <c r="CC18" i="2"/>
  <c r="CC19" i="2"/>
  <c r="CC20" i="2"/>
  <c r="CC12" i="2"/>
  <c r="CA16" i="2"/>
  <c r="CA10" i="2"/>
  <c r="CA8" i="2"/>
  <c r="CA15" i="2"/>
  <c r="CA17" i="2"/>
  <c r="CA5" i="2"/>
  <c r="CA6" i="2"/>
  <c r="CA7" i="2"/>
  <c r="CA9" i="2"/>
  <c r="CA14" i="2"/>
  <c r="CA11" i="2"/>
  <c r="CA13" i="2"/>
  <c r="CA18" i="2"/>
  <c r="CA19" i="2"/>
  <c r="CA20" i="2"/>
  <c r="CA12" i="2"/>
  <c r="D5" i="42"/>
  <c r="D3" i="42"/>
  <c r="C5" i="42"/>
  <c r="D6" i="42"/>
  <c r="C6" i="42"/>
  <c r="C7" i="42"/>
  <c r="C8" i="42"/>
  <c r="D9" i="42"/>
  <c r="C9" i="42"/>
  <c r="C10" i="42"/>
  <c r="C11" i="42"/>
  <c r="C12" i="42"/>
  <c r="C13" i="42"/>
  <c r="C14" i="42"/>
  <c r="D15" i="42"/>
  <c r="C15" i="42"/>
  <c r="C16" i="42"/>
  <c r="C17" i="42"/>
  <c r="C18" i="42"/>
  <c r="L48" i="17"/>
  <c r="K48" i="17"/>
  <c r="J48" i="17"/>
  <c r="L47" i="17"/>
  <c r="K47" i="17"/>
  <c r="J47" i="17"/>
  <c r="L46" i="17"/>
  <c r="K46" i="17"/>
  <c r="J46" i="17"/>
  <c r="L45" i="17"/>
  <c r="K45" i="17"/>
  <c r="J45" i="17"/>
  <c r="L44" i="17"/>
  <c r="K44" i="17"/>
  <c r="J44" i="17"/>
  <c r="L43" i="17"/>
  <c r="K43" i="17"/>
  <c r="J43" i="17"/>
  <c r="L42" i="17"/>
  <c r="K42" i="17"/>
  <c r="J42" i="17"/>
  <c r="L41" i="17"/>
  <c r="K41" i="17"/>
  <c r="J41" i="17"/>
  <c r="L40" i="17"/>
  <c r="K40" i="17"/>
  <c r="J40" i="17"/>
  <c r="L48" i="10"/>
  <c r="K48" i="10"/>
  <c r="J48" i="10"/>
  <c r="L47" i="10"/>
  <c r="K47" i="10"/>
  <c r="J47" i="10"/>
  <c r="L46" i="10"/>
  <c r="K46" i="10"/>
  <c r="J46" i="10"/>
  <c r="L45" i="10"/>
  <c r="K45" i="10"/>
  <c r="J45" i="10"/>
  <c r="L44" i="10"/>
  <c r="K44" i="10"/>
  <c r="J44" i="10"/>
  <c r="L43" i="10"/>
  <c r="K43" i="10"/>
  <c r="J43" i="10"/>
  <c r="L42" i="10"/>
  <c r="K42" i="10"/>
  <c r="J42" i="10"/>
  <c r="L41" i="10"/>
  <c r="L49" i="10" s="1"/>
  <c r="K41" i="10"/>
  <c r="J41" i="10"/>
  <c r="L40" i="10"/>
  <c r="K40" i="10"/>
  <c r="K49" i="10" s="1"/>
  <c r="J40" i="10"/>
  <c r="L48" i="24"/>
  <c r="K48" i="24"/>
  <c r="J48" i="24"/>
  <c r="L47" i="24"/>
  <c r="K47" i="24"/>
  <c r="J47" i="24"/>
  <c r="L46" i="24"/>
  <c r="K46" i="24"/>
  <c r="J46" i="24"/>
  <c r="L45" i="24"/>
  <c r="K45" i="24"/>
  <c r="J45" i="24"/>
  <c r="L44" i="24"/>
  <c r="K44" i="24"/>
  <c r="J44" i="24"/>
  <c r="L43" i="24"/>
  <c r="K43" i="24"/>
  <c r="J43" i="24"/>
  <c r="L42" i="24"/>
  <c r="K42" i="24"/>
  <c r="J42" i="24"/>
  <c r="L41" i="24"/>
  <c r="K41" i="24"/>
  <c r="J41" i="24"/>
  <c r="L40" i="24"/>
  <c r="K40" i="24"/>
  <c r="J40" i="24"/>
  <c r="L48" i="52"/>
  <c r="K48" i="52"/>
  <c r="J48" i="52"/>
  <c r="L47" i="52"/>
  <c r="K47" i="52"/>
  <c r="J47" i="52"/>
  <c r="L46" i="52"/>
  <c r="K46" i="52"/>
  <c r="J46" i="52"/>
  <c r="L45" i="52"/>
  <c r="K45" i="52"/>
  <c r="J45" i="52"/>
  <c r="L44" i="52"/>
  <c r="K44" i="52"/>
  <c r="J44" i="52"/>
  <c r="L43" i="52"/>
  <c r="K43" i="52"/>
  <c r="J43" i="52"/>
  <c r="L42" i="52"/>
  <c r="K42" i="52"/>
  <c r="J42" i="52"/>
  <c r="L41" i="52"/>
  <c r="K41" i="52"/>
  <c r="J41" i="52"/>
  <c r="J49" i="52"/>
  <c r="L40" i="52"/>
  <c r="K40" i="52"/>
  <c r="J40" i="52"/>
  <c r="L48" i="7"/>
  <c r="K48" i="7"/>
  <c r="J48" i="7"/>
  <c r="L47" i="7"/>
  <c r="K47" i="7"/>
  <c r="J47" i="7"/>
  <c r="L46" i="7"/>
  <c r="K46" i="7"/>
  <c r="J46" i="7"/>
  <c r="L45" i="7"/>
  <c r="K45" i="7"/>
  <c r="J45" i="7"/>
  <c r="L44" i="7"/>
  <c r="K44" i="7"/>
  <c r="J44" i="7"/>
  <c r="L43" i="7"/>
  <c r="K43" i="7"/>
  <c r="J43" i="7"/>
  <c r="L42" i="7"/>
  <c r="K42" i="7"/>
  <c r="J42" i="7"/>
  <c r="L41" i="7"/>
  <c r="K41" i="7"/>
  <c r="J41" i="7"/>
  <c r="L40" i="7"/>
  <c r="K40" i="7"/>
  <c r="J40" i="7"/>
  <c r="L48" i="51"/>
  <c r="K48" i="51"/>
  <c r="J48" i="51"/>
  <c r="L47" i="51"/>
  <c r="K47" i="51"/>
  <c r="J47" i="51"/>
  <c r="L46" i="51"/>
  <c r="K46" i="51"/>
  <c r="J46" i="51"/>
  <c r="L45" i="51"/>
  <c r="K45" i="51"/>
  <c r="J45" i="51"/>
  <c r="L44" i="51"/>
  <c r="K44" i="51"/>
  <c r="J44" i="51"/>
  <c r="L43" i="51"/>
  <c r="K43" i="51"/>
  <c r="J43" i="51"/>
  <c r="L42" i="51"/>
  <c r="K42" i="51"/>
  <c r="J42" i="51"/>
  <c r="L41" i="51"/>
  <c r="L49" i="51"/>
  <c r="K41" i="51"/>
  <c r="J41" i="51"/>
  <c r="L40" i="51"/>
  <c r="K40" i="51"/>
  <c r="K49" i="51"/>
  <c r="J40" i="51"/>
  <c r="L48" i="21"/>
  <c r="K48" i="21"/>
  <c r="J48" i="21"/>
  <c r="L47" i="21"/>
  <c r="K47" i="21"/>
  <c r="J47" i="21"/>
  <c r="L46" i="21"/>
  <c r="K46" i="21"/>
  <c r="J46" i="21"/>
  <c r="L45" i="21"/>
  <c r="K45" i="21"/>
  <c r="J45" i="21"/>
  <c r="L44" i="21"/>
  <c r="K44" i="21"/>
  <c r="J44" i="21"/>
  <c r="L43" i="21"/>
  <c r="K43" i="21"/>
  <c r="J43" i="21"/>
  <c r="L42" i="21"/>
  <c r="K42" i="21"/>
  <c r="J42" i="21"/>
  <c r="L41" i="21"/>
  <c r="L49" i="21"/>
  <c r="K41" i="21"/>
  <c r="J41" i="21"/>
  <c r="J49" i="21"/>
  <c r="L40" i="21"/>
  <c r="K40" i="21"/>
  <c r="K49" i="21"/>
  <c r="J40" i="21"/>
  <c r="L48" i="11"/>
  <c r="K48" i="11"/>
  <c r="J48" i="11"/>
  <c r="L47" i="11"/>
  <c r="K47" i="11"/>
  <c r="J47" i="11"/>
  <c r="L46" i="11"/>
  <c r="K46" i="11"/>
  <c r="J46" i="11"/>
  <c r="L45" i="11"/>
  <c r="K45" i="11"/>
  <c r="J45" i="11"/>
  <c r="L44" i="11"/>
  <c r="K44" i="11"/>
  <c r="J44" i="11"/>
  <c r="L43" i="11"/>
  <c r="K43" i="11"/>
  <c r="J43" i="11"/>
  <c r="L42" i="11"/>
  <c r="K42" i="11"/>
  <c r="J42" i="11"/>
  <c r="L41" i="11"/>
  <c r="K41" i="11"/>
  <c r="J41" i="11"/>
  <c r="J49" i="11"/>
  <c r="L40" i="11"/>
  <c r="K40" i="11"/>
  <c r="K49" i="11"/>
  <c r="J40" i="11"/>
  <c r="L48" i="54"/>
  <c r="K48" i="54"/>
  <c r="J48" i="54"/>
  <c r="L47" i="54"/>
  <c r="K47" i="54"/>
  <c r="J47" i="54"/>
  <c r="L46" i="54"/>
  <c r="K46" i="54"/>
  <c r="J46" i="54"/>
  <c r="L45" i="54"/>
  <c r="K45" i="54"/>
  <c r="J45" i="54"/>
  <c r="L44" i="54"/>
  <c r="K44" i="54"/>
  <c r="J44" i="54"/>
  <c r="L43" i="54"/>
  <c r="K43" i="54"/>
  <c r="J43" i="54"/>
  <c r="L42" i="54"/>
  <c r="K42" i="54"/>
  <c r="J42" i="54"/>
  <c r="L41" i="54"/>
  <c r="L49" i="54"/>
  <c r="K41" i="54"/>
  <c r="J41" i="54"/>
  <c r="J49" i="54"/>
  <c r="L40" i="54"/>
  <c r="K40" i="54"/>
  <c r="J40" i="54"/>
  <c r="L48" i="18"/>
  <c r="K48" i="18"/>
  <c r="J48" i="18"/>
  <c r="L47" i="18"/>
  <c r="K47" i="18"/>
  <c r="J47" i="18"/>
  <c r="L46" i="18"/>
  <c r="K46" i="18"/>
  <c r="J46" i="18"/>
  <c r="L45" i="18"/>
  <c r="K45" i="18"/>
  <c r="J45" i="18"/>
  <c r="L44" i="18"/>
  <c r="K44" i="18"/>
  <c r="J44" i="18"/>
  <c r="L43" i="18"/>
  <c r="K43" i="18"/>
  <c r="J43" i="18"/>
  <c r="L42" i="18"/>
  <c r="K42" i="18"/>
  <c r="J42" i="18"/>
  <c r="L41" i="18"/>
  <c r="L49" i="18"/>
  <c r="K41" i="18"/>
  <c r="J41" i="18"/>
  <c r="J49" i="18"/>
  <c r="L40" i="18"/>
  <c r="K40" i="18"/>
  <c r="J40" i="18"/>
  <c r="L48" i="14"/>
  <c r="K48" i="14"/>
  <c r="J48" i="14"/>
  <c r="L47" i="14"/>
  <c r="K47" i="14"/>
  <c r="J47" i="14"/>
  <c r="L46" i="14"/>
  <c r="K46" i="14"/>
  <c r="J46" i="14"/>
  <c r="L45" i="14"/>
  <c r="K45" i="14"/>
  <c r="J45" i="14"/>
  <c r="L44" i="14"/>
  <c r="K44" i="14"/>
  <c r="J44" i="14"/>
  <c r="L43" i="14"/>
  <c r="K43" i="14"/>
  <c r="J43" i="14"/>
  <c r="L42" i="14"/>
  <c r="K42" i="14"/>
  <c r="J42" i="14"/>
  <c r="L41" i="14"/>
  <c r="K41" i="14"/>
  <c r="J41" i="14"/>
  <c r="J49" i="14"/>
  <c r="L40" i="14"/>
  <c r="K40" i="14"/>
  <c r="J40" i="14"/>
  <c r="L48" i="20"/>
  <c r="K48" i="20"/>
  <c r="J48" i="20"/>
  <c r="L47" i="20"/>
  <c r="K47" i="20"/>
  <c r="J47" i="20"/>
  <c r="L46" i="20"/>
  <c r="K46" i="20"/>
  <c r="J46" i="20"/>
  <c r="L45" i="20"/>
  <c r="K45" i="20"/>
  <c r="J45" i="20"/>
  <c r="L44" i="20"/>
  <c r="K44" i="20"/>
  <c r="J44" i="20"/>
  <c r="L43" i="20"/>
  <c r="K43" i="20"/>
  <c r="J43" i="20"/>
  <c r="L42" i="20"/>
  <c r="K42" i="20"/>
  <c r="J42" i="20"/>
  <c r="L41" i="20"/>
  <c r="K41" i="20"/>
  <c r="J41" i="20"/>
  <c r="L40" i="20"/>
  <c r="K40" i="20"/>
  <c r="J40" i="20"/>
  <c r="L48" i="9"/>
  <c r="K48" i="9"/>
  <c r="J48" i="9"/>
  <c r="L47" i="9"/>
  <c r="K47" i="9"/>
  <c r="J47" i="9"/>
  <c r="L46" i="9"/>
  <c r="K46" i="9"/>
  <c r="J46" i="9"/>
  <c r="L45" i="9"/>
  <c r="K45" i="9"/>
  <c r="J45" i="9"/>
  <c r="L44" i="9"/>
  <c r="K44" i="9"/>
  <c r="J44" i="9"/>
  <c r="L43" i="9"/>
  <c r="K43" i="9"/>
  <c r="J43" i="9"/>
  <c r="L42" i="9"/>
  <c r="K42" i="9"/>
  <c r="J42" i="9"/>
  <c r="L41" i="9"/>
  <c r="L49" i="9"/>
  <c r="K41" i="9"/>
  <c r="J41" i="9"/>
  <c r="J49" i="9"/>
  <c r="L40" i="9"/>
  <c r="K40" i="9"/>
  <c r="K49" i="9"/>
  <c r="J40" i="9"/>
  <c r="L48" i="13"/>
  <c r="K48" i="13"/>
  <c r="J48" i="13"/>
  <c r="L47" i="13"/>
  <c r="K47" i="13"/>
  <c r="J47" i="13"/>
  <c r="L46" i="13"/>
  <c r="K46" i="13"/>
  <c r="J46" i="13"/>
  <c r="L45" i="13"/>
  <c r="K45" i="13"/>
  <c r="J45" i="13"/>
  <c r="L44" i="13"/>
  <c r="K44" i="13"/>
  <c r="J44" i="13"/>
  <c r="L43" i="13"/>
  <c r="K43" i="13"/>
  <c r="J43" i="13"/>
  <c r="L42" i="13"/>
  <c r="K42" i="13"/>
  <c r="J42" i="13"/>
  <c r="L41" i="13"/>
  <c r="K41" i="13"/>
  <c r="J41" i="13"/>
  <c r="J49" i="13"/>
  <c r="L40" i="13"/>
  <c r="K40" i="13"/>
  <c r="J40" i="13"/>
  <c r="J41" i="12"/>
  <c r="K41" i="12"/>
  <c r="K49" i="12"/>
  <c r="L41" i="12"/>
  <c r="J42" i="12"/>
  <c r="K42" i="12"/>
  <c r="L42" i="12"/>
  <c r="L49" i="12"/>
  <c r="J43" i="12"/>
  <c r="K43" i="12"/>
  <c r="L43" i="12"/>
  <c r="J44" i="12"/>
  <c r="K44" i="12"/>
  <c r="L44" i="12"/>
  <c r="J45" i="12"/>
  <c r="K45" i="12"/>
  <c r="L45" i="12"/>
  <c r="J46" i="12"/>
  <c r="K46" i="12"/>
  <c r="L46" i="12"/>
  <c r="J47" i="12"/>
  <c r="K47" i="12"/>
  <c r="L47" i="12"/>
  <c r="J48" i="12"/>
  <c r="K48" i="12"/>
  <c r="L48" i="12"/>
  <c r="L40" i="12"/>
  <c r="K40" i="12"/>
  <c r="J40" i="12"/>
  <c r="L37" i="52"/>
  <c r="K37" i="52"/>
  <c r="J37" i="52"/>
  <c r="L36" i="52"/>
  <c r="K36" i="52"/>
  <c r="J36" i="52"/>
  <c r="L35" i="52"/>
  <c r="K35" i="52"/>
  <c r="J35" i="52"/>
  <c r="L34" i="52"/>
  <c r="K34" i="52"/>
  <c r="J34" i="52"/>
  <c r="L33" i="52"/>
  <c r="K33" i="52"/>
  <c r="J33" i="52"/>
  <c r="L32" i="52"/>
  <c r="K32" i="52"/>
  <c r="J32" i="52"/>
  <c r="L31" i="52"/>
  <c r="K31" i="52"/>
  <c r="J31" i="52"/>
  <c r="L30" i="52"/>
  <c r="K30" i="52"/>
  <c r="J30" i="52"/>
  <c r="J38" i="52"/>
  <c r="L29" i="52"/>
  <c r="K29" i="52"/>
  <c r="K38" i="52"/>
  <c r="J29" i="52"/>
  <c r="L37" i="51"/>
  <c r="K37" i="51"/>
  <c r="J37" i="51"/>
  <c r="L36" i="51"/>
  <c r="K36" i="51"/>
  <c r="J36" i="51"/>
  <c r="L35" i="51"/>
  <c r="K35" i="51"/>
  <c r="J35" i="51"/>
  <c r="L34" i="51"/>
  <c r="K34" i="51"/>
  <c r="J34" i="51"/>
  <c r="L33" i="51"/>
  <c r="K33" i="51"/>
  <c r="J33" i="51"/>
  <c r="L32" i="51"/>
  <c r="K32" i="51"/>
  <c r="J32" i="51"/>
  <c r="L31" i="51"/>
  <c r="K31" i="51"/>
  <c r="J31" i="51"/>
  <c r="L30" i="51"/>
  <c r="L38" i="51"/>
  <c r="K30" i="51"/>
  <c r="J30" i="51"/>
  <c r="L29" i="51"/>
  <c r="K29" i="51"/>
  <c r="J29" i="51"/>
  <c r="L37" i="24"/>
  <c r="K37" i="24"/>
  <c r="J37" i="24"/>
  <c r="L36" i="24"/>
  <c r="K36" i="24"/>
  <c r="J36" i="24"/>
  <c r="L35" i="24"/>
  <c r="K35" i="24"/>
  <c r="J35" i="24"/>
  <c r="L34" i="24"/>
  <c r="K34" i="24"/>
  <c r="J34" i="24"/>
  <c r="L33" i="24"/>
  <c r="K33" i="24"/>
  <c r="J33" i="24"/>
  <c r="L32" i="24"/>
  <c r="K32" i="24"/>
  <c r="J32" i="24"/>
  <c r="L31" i="24"/>
  <c r="K31" i="24"/>
  <c r="J31" i="24"/>
  <c r="L30" i="24"/>
  <c r="K30" i="24"/>
  <c r="J30" i="24"/>
  <c r="L29" i="24"/>
  <c r="K29" i="24"/>
  <c r="J29" i="24"/>
  <c r="L37" i="7"/>
  <c r="K37" i="7"/>
  <c r="K38" i="7"/>
  <c r="J37" i="7"/>
  <c r="L36" i="7"/>
  <c r="K36" i="7"/>
  <c r="J36" i="7"/>
  <c r="L35" i="7"/>
  <c r="K35" i="7"/>
  <c r="J35" i="7"/>
  <c r="L34" i="7"/>
  <c r="K34" i="7"/>
  <c r="J34" i="7"/>
  <c r="L33" i="7"/>
  <c r="K33" i="7"/>
  <c r="J33" i="7"/>
  <c r="L32" i="7"/>
  <c r="K32" i="7"/>
  <c r="J32" i="7"/>
  <c r="L31" i="7"/>
  <c r="K31" i="7"/>
  <c r="J31" i="7"/>
  <c r="L30" i="7"/>
  <c r="L38" i="7"/>
  <c r="K30" i="7"/>
  <c r="J30" i="7"/>
  <c r="J38" i="7"/>
  <c r="L29" i="7"/>
  <c r="K29" i="7"/>
  <c r="J29" i="7"/>
  <c r="L37" i="10"/>
  <c r="K37" i="10"/>
  <c r="J37" i="10"/>
  <c r="L36" i="10"/>
  <c r="K36" i="10"/>
  <c r="J36" i="10"/>
  <c r="L35" i="10"/>
  <c r="K35" i="10"/>
  <c r="J35" i="10"/>
  <c r="L34" i="10"/>
  <c r="K34" i="10"/>
  <c r="J34" i="10"/>
  <c r="L33" i="10"/>
  <c r="K33" i="10"/>
  <c r="J33" i="10"/>
  <c r="L32" i="10"/>
  <c r="K32" i="10"/>
  <c r="J32" i="10"/>
  <c r="L31" i="10"/>
  <c r="K31" i="10"/>
  <c r="J31" i="10"/>
  <c r="L30" i="10"/>
  <c r="L38" i="10"/>
  <c r="L51" i="10" s="1"/>
  <c r="K30" i="10"/>
  <c r="J30" i="10"/>
  <c r="L29" i="10"/>
  <c r="K29" i="10"/>
  <c r="J29" i="10"/>
  <c r="L37" i="14"/>
  <c r="K37" i="14"/>
  <c r="J37" i="14"/>
  <c r="L36" i="14"/>
  <c r="K36" i="14"/>
  <c r="J36" i="14"/>
  <c r="L35" i="14"/>
  <c r="K35" i="14"/>
  <c r="J35" i="14"/>
  <c r="L34" i="14"/>
  <c r="K34" i="14"/>
  <c r="J34" i="14"/>
  <c r="L33" i="14"/>
  <c r="K33" i="14"/>
  <c r="J33" i="14"/>
  <c r="L32" i="14"/>
  <c r="K32" i="14"/>
  <c r="J32" i="14"/>
  <c r="L31" i="14"/>
  <c r="K31" i="14"/>
  <c r="J31" i="14"/>
  <c r="L30" i="14"/>
  <c r="K30" i="14"/>
  <c r="J30" i="14"/>
  <c r="J38" i="14"/>
  <c r="L29" i="14"/>
  <c r="K29" i="14"/>
  <c r="K38" i="14"/>
  <c r="J29" i="14"/>
  <c r="L37" i="17"/>
  <c r="K37" i="17"/>
  <c r="J37" i="17"/>
  <c r="L36" i="17"/>
  <c r="K36" i="17"/>
  <c r="J36" i="17"/>
  <c r="L35" i="17"/>
  <c r="K35" i="17"/>
  <c r="J35" i="17"/>
  <c r="L34" i="17"/>
  <c r="K34" i="17"/>
  <c r="J34" i="17"/>
  <c r="L33" i="17"/>
  <c r="K33" i="17"/>
  <c r="J33" i="17"/>
  <c r="L32" i="17"/>
  <c r="K32" i="17"/>
  <c r="J32" i="17"/>
  <c r="L31" i="17"/>
  <c r="K31" i="17"/>
  <c r="J31" i="17"/>
  <c r="L30" i="17"/>
  <c r="K30" i="17"/>
  <c r="J30" i="17"/>
  <c r="L29" i="17"/>
  <c r="K29" i="17"/>
  <c r="K38" i="17"/>
  <c r="J29" i="17"/>
  <c r="L37" i="18"/>
  <c r="K37" i="18"/>
  <c r="J37" i="18"/>
  <c r="L36" i="18"/>
  <c r="K36" i="18"/>
  <c r="J36" i="18"/>
  <c r="L35" i="18"/>
  <c r="K35" i="18"/>
  <c r="J35" i="18"/>
  <c r="L34" i="18"/>
  <c r="K34" i="18"/>
  <c r="J34" i="18"/>
  <c r="L33" i="18"/>
  <c r="K33" i="18"/>
  <c r="J33" i="18"/>
  <c r="L32" i="18"/>
  <c r="K32" i="18"/>
  <c r="J32" i="18"/>
  <c r="L31" i="18"/>
  <c r="K31" i="18"/>
  <c r="J31" i="18"/>
  <c r="L30" i="18"/>
  <c r="K30" i="18"/>
  <c r="J30" i="18"/>
  <c r="L29" i="18"/>
  <c r="K29" i="18"/>
  <c r="J29" i="18"/>
  <c r="L37" i="8"/>
  <c r="K37" i="8"/>
  <c r="J37" i="8"/>
  <c r="L36" i="8"/>
  <c r="K36" i="8"/>
  <c r="J36" i="8"/>
  <c r="L35" i="8"/>
  <c r="K35" i="8"/>
  <c r="J35" i="8"/>
  <c r="L34" i="8"/>
  <c r="K34" i="8"/>
  <c r="J34" i="8"/>
  <c r="L33" i="8"/>
  <c r="K33" i="8"/>
  <c r="J33" i="8"/>
  <c r="L32" i="8"/>
  <c r="K32" i="8"/>
  <c r="J32" i="8"/>
  <c r="L31" i="8"/>
  <c r="K31" i="8"/>
  <c r="J31" i="8"/>
  <c r="L30" i="8"/>
  <c r="K30" i="8"/>
  <c r="J30" i="8"/>
  <c r="L29" i="8"/>
  <c r="K29" i="8"/>
  <c r="J29" i="8"/>
  <c r="L37" i="11"/>
  <c r="K37" i="11"/>
  <c r="J37" i="11"/>
  <c r="L36" i="11"/>
  <c r="K36" i="11"/>
  <c r="J36" i="11"/>
  <c r="L35" i="11"/>
  <c r="K35" i="11"/>
  <c r="J35" i="11"/>
  <c r="L34" i="11"/>
  <c r="K34" i="11"/>
  <c r="J34" i="11"/>
  <c r="L33" i="11"/>
  <c r="K33" i="11"/>
  <c r="J33" i="11"/>
  <c r="L32" i="11"/>
  <c r="K32" i="11"/>
  <c r="J32" i="11"/>
  <c r="L31" i="11"/>
  <c r="K31" i="11"/>
  <c r="J31" i="11"/>
  <c r="L30" i="11"/>
  <c r="L38" i="11"/>
  <c r="K30" i="11"/>
  <c r="J30" i="11"/>
  <c r="J38" i="11"/>
  <c r="L29" i="11"/>
  <c r="K29" i="11"/>
  <c r="J29" i="11"/>
  <c r="L37" i="54"/>
  <c r="K37" i="54"/>
  <c r="J37" i="54"/>
  <c r="L36" i="54"/>
  <c r="K36" i="54"/>
  <c r="J36" i="54"/>
  <c r="L35" i="54"/>
  <c r="K35" i="54"/>
  <c r="J35" i="54"/>
  <c r="L34" i="54"/>
  <c r="K34" i="54"/>
  <c r="J34" i="54"/>
  <c r="L33" i="54"/>
  <c r="K33" i="54"/>
  <c r="J33" i="54"/>
  <c r="L32" i="54"/>
  <c r="K32" i="54"/>
  <c r="J32" i="54"/>
  <c r="L31" i="54"/>
  <c r="K31" i="54"/>
  <c r="J31" i="54"/>
  <c r="L30" i="54"/>
  <c r="K30" i="54"/>
  <c r="J30" i="54"/>
  <c r="J38" i="54"/>
  <c r="L29" i="54"/>
  <c r="K29" i="54"/>
  <c r="K38" i="54"/>
  <c r="J29" i="54"/>
  <c r="L37" i="12"/>
  <c r="K37" i="12"/>
  <c r="J37" i="12"/>
  <c r="L36" i="12"/>
  <c r="K36" i="12"/>
  <c r="J36" i="12"/>
  <c r="L35" i="12"/>
  <c r="K35" i="12"/>
  <c r="J35" i="12"/>
  <c r="L34" i="12"/>
  <c r="K34" i="12"/>
  <c r="J34" i="12"/>
  <c r="L33" i="12"/>
  <c r="K33" i="12"/>
  <c r="J33" i="12"/>
  <c r="L32" i="12"/>
  <c r="K32" i="12"/>
  <c r="J32" i="12"/>
  <c r="L31" i="12"/>
  <c r="K31" i="12"/>
  <c r="J31" i="12"/>
  <c r="L30" i="12"/>
  <c r="K30" i="12"/>
  <c r="J30" i="12"/>
  <c r="L29" i="12"/>
  <c r="K29" i="12"/>
  <c r="J29" i="12"/>
  <c r="L37" i="13"/>
  <c r="K37" i="13"/>
  <c r="J37" i="13"/>
  <c r="L36" i="13"/>
  <c r="K36" i="13"/>
  <c r="J36" i="13"/>
  <c r="L35" i="13"/>
  <c r="K35" i="13"/>
  <c r="J35" i="13"/>
  <c r="L34" i="13"/>
  <c r="K34" i="13"/>
  <c r="J34" i="13"/>
  <c r="L33" i="13"/>
  <c r="K33" i="13"/>
  <c r="J33" i="13"/>
  <c r="L32" i="13"/>
  <c r="K32" i="13"/>
  <c r="J32" i="13"/>
  <c r="L31" i="13"/>
  <c r="K31" i="13"/>
  <c r="J31" i="13"/>
  <c r="L30" i="13"/>
  <c r="K30" i="13"/>
  <c r="J30" i="13"/>
  <c r="L29" i="13"/>
  <c r="K29" i="13"/>
  <c r="J29" i="13"/>
  <c r="L37" i="20"/>
  <c r="K37" i="20"/>
  <c r="J37" i="20"/>
  <c r="L36" i="20"/>
  <c r="K36" i="20"/>
  <c r="J36" i="20"/>
  <c r="L35" i="20"/>
  <c r="K35" i="20"/>
  <c r="J35" i="20"/>
  <c r="L34" i="20"/>
  <c r="K34" i="20"/>
  <c r="J34" i="20"/>
  <c r="L33" i="20"/>
  <c r="K33" i="20"/>
  <c r="J33" i="20"/>
  <c r="L32" i="20"/>
  <c r="K32" i="20"/>
  <c r="J32" i="20"/>
  <c r="L31" i="20"/>
  <c r="K31" i="20"/>
  <c r="J31" i="20"/>
  <c r="L30" i="20"/>
  <c r="K30" i="20"/>
  <c r="J30" i="20"/>
  <c r="L29" i="20"/>
  <c r="K29" i="20"/>
  <c r="J29" i="20"/>
  <c r="L37" i="21"/>
  <c r="K37" i="21"/>
  <c r="J37" i="21"/>
  <c r="L36" i="21"/>
  <c r="K36" i="21"/>
  <c r="J36" i="21"/>
  <c r="L35" i="21"/>
  <c r="K35" i="21"/>
  <c r="J35" i="21"/>
  <c r="L34" i="21"/>
  <c r="K34" i="21"/>
  <c r="J34" i="21"/>
  <c r="L33" i="21"/>
  <c r="K33" i="21"/>
  <c r="J33" i="21"/>
  <c r="L32" i="21"/>
  <c r="K32" i="21"/>
  <c r="J32" i="21"/>
  <c r="L31" i="21"/>
  <c r="K31" i="21"/>
  <c r="J31" i="21"/>
  <c r="L30" i="21"/>
  <c r="K30" i="21"/>
  <c r="J30" i="21"/>
  <c r="L29" i="21"/>
  <c r="K29" i="21"/>
  <c r="J29" i="21"/>
  <c r="J30" i="9"/>
  <c r="K30" i="9"/>
  <c r="K38" i="9"/>
  <c r="L30" i="9"/>
  <c r="J31" i="9"/>
  <c r="K31" i="9"/>
  <c r="L31" i="9"/>
  <c r="J32" i="9"/>
  <c r="K32" i="9"/>
  <c r="L32" i="9"/>
  <c r="J33" i="9"/>
  <c r="K33" i="9"/>
  <c r="L33" i="9"/>
  <c r="J34" i="9"/>
  <c r="K34" i="9"/>
  <c r="L34" i="9"/>
  <c r="J35" i="9"/>
  <c r="K35" i="9"/>
  <c r="L35" i="9"/>
  <c r="J36" i="9"/>
  <c r="K36" i="9"/>
  <c r="L36" i="9"/>
  <c r="J37" i="9"/>
  <c r="K37" i="9"/>
  <c r="L37" i="9"/>
  <c r="L29" i="9"/>
  <c r="K29" i="9"/>
  <c r="J29" i="9"/>
  <c r="L48" i="59"/>
  <c r="K48" i="59"/>
  <c r="J48" i="59"/>
  <c r="L47" i="59"/>
  <c r="K47" i="59"/>
  <c r="J47" i="59"/>
  <c r="L46" i="59"/>
  <c r="K46" i="59"/>
  <c r="J46" i="59"/>
  <c r="L45" i="59"/>
  <c r="K45" i="59"/>
  <c r="J45" i="59"/>
  <c r="L44" i="59"/>
  <c r="K44" i="59"/>
  <c r="J44" i="59"/>
  <c r="L43" i="59"/>
  <c r="K43" i="59"/>
  <c r="J43" i="59"/>
  <c r="L42" i="59"/>
  <c r="K42" i="59"/>
  <c r="J42" i="59"/>
  <c r="L41" i="59"/>
  <c r="L49" i="59"/>
  <c r="K41" i="59"/>
  <c r="J41" i="59"/>
  <c r="L40" i="59"/>
  <c r="K40" i="59"/>
  <c r="J40" i="59"/>
  <c r="K49" i="20"/>
  <c r="L49" i="13"/>
  <c r="K49" i="13"/>
  <c r="L49" i="11"/>
  <c r="L48" i="8"/>
  <c r="K48" i="8"/>
  <c r="J48" i="8"/>
  <c r="L47" i="8"/>
  <c r="K47" i="8"/>
  <c r="J47" i="8"/>
  <c r="L46" i="8"/>
  <c r="K46" i="8"/>
  <c r="J46" i="8"/>
  <c r="L45" i="8"/>
  <c r="K45" i="8"/>
  <c r="J45" i="8"/>
  <c r="L44" i="8"/>
  <c r="K44" i="8"/>
  <c r="J44" i="8"/>
  <c r="L43" i="8"/>
  <c r="K43" i="8"/>
  <c r="J43" i="8"/>
  <c r="L42" i="8"/>
  <c r="K42" i="8"/>
  <c r="J42" i="8"/>
  <c r="L41" i="8"/>
  <c r="K41" i="8"/>
  <c r="J41" i="8"/>
  <c r="J49" i="8"/>
  <c r="L40" i="8"/>
  <c r="K40" i="8"/>
  <c r="K49" i="8"/>
  <c r="J40" i="8"/>
  <c r="L49" i="14"/>
  <c r="J49" i="51"/>
  <c r="BY7" i="51"/>
  <c r="CB7" i="51"/>
  <c r="CC7" i="51"/>
  <c r="CE7" i="51"/>
  <c r="CB7" i="7"/>
  <c r="CC7" i="7"/>
  <c r="CE7" i="7"/>
  <c r="CH7" i="7"/>
  <c r="L37" i="60"/>
  <c r="K37" i="60"/>
  <c r="J37" i="60"/>
  <c r="L36" i="60"/>
  <c r="K36" i="60"/>
  <c r="J36" i="60"/>
  <c r="L35" i="60"/>
  <c r="K35" i="60"/>
  <c r="J35" i="60"/>
  <c r="L34" i="60"/>
  <c r="K34" i="60"/>
  <c r="J34" i="60"/>
  <c r="L33" i="60"/>
  <c r="K33" i="60"/>
  <c r="J33" i="60"/>
  <c r="L32" i="60"/>
  <c r="K32" i="60"/>
  <c r="J32" i="60"/>
  <c r="L31" i="60"/>
  <c r="K31" i="60"/>
  <c r="J31" i="60"/>
  <c r="L30" i="60"/>
  <c r="K30" i="60"/>
  <c r="J30" i="60"/>
  <c r="L29" i="60"/>
  <c r="K29" i="60"/>
  <c r="J29" i="60"/>
  <c r="L37" i="59"/>
  <c r="K37" i="59"/>
  <c r="J37" i="59"/>
  <c r="L36" i="59"/>
  <c r="K36" i="59"/>
  <c r="J36" i="59"/>
  <c r="L35" i="59"/>
  <c r="K35" i="59"/>
  <c r="J35" i="59"/>
  <c r="L34" i="59"/>
  <c r="K34" i="59"/>
  <c r="J34" i="59"/>
  <c r="L33" i="59"/>
  <c r="K33" i="59"/>
  <c r="J33" i="59"/>
  <c r="L32" i="59"/>
  <c r="K32" i="59"/>
  <c r="J32" i="59"/>
  <c r="L31" i="59"/>
  <c r="K31" i="59"/>
  <c r="J31" i="59"/>
  <c r="L30" i="59"/>
  <c r="L38" i="59"/>
  <c r="K30" i="59"/>
  <c r="J30" i="59"/>
  <c r="L29" i="59"/>
  <c r="K29" i="59"/>
  <c r="J29" i="59"/>
  <c r="L37" i="56"/>
  <c r="K37" i="56"/>
  <c r="J37" i="56"/>
  <c r="L36" i="56"/>
  <c r="K36" i="56"/>
  <c r="J36" i="56"/>
  <c r="L35" i="56"/>
  <c r="K35" i="56"/>
  <c r="J35" i="56"/>
  <c r="L34" i="56"/>
  <c r="K34" i="56"/>
  <c r="J34" i="56"/>
  <c r="L33" i="56"/>
  <c r="K33" i="56"/>
  <c r="J33" i="56"/>
  <c r="L32" i="56"/>
  <c r="K32" i="56"/>
  <c r="J32" i="56"/>
  <c r="L31" i="56"/>
  <c r="K31" i="56"/>
  <c r="J31" i="56"/>
  <c r="L30" i="56"/>
  <c r="K30" i="56"/>
  <c r="J30" i="56"/>
  <c r="J38" i="56"/>
  <c r="L29" i="56"/>
  <c r="K29" i="56"/>
  <c r="K38" i="56"/>
  <c r="J29" i="56"/>
  <c r="L48" i="61"/>
  <c r="K48" i="61"/>
  <c r="J48" i="61"/>
  <c r="L47" i="61"/>
  <c r="K47" i="61"/>
  <c r="J47" i="61"/>
  <c r="L46" i="61"/>
  <c r="K46" i="61"/>
  <c r="J46" i="61"/>
  <c r="L45" i="61"/>
  <c r="K45" i="61"/>
  <c r="J45" i="61"/>
  <c r="L44" i="61"/>
  <c r="K44" i="61"/>
  <c r="J44" i="61"/>
  <c r="L43" i="61"/>
  <c r="K43" i="61"/>
  <c r="J43" i="61"/>
  <c r="L42" i="61"/>
  <c r="K42" i="61"/>
  <c r="J42" i="61"/>
  <c r="L41" i="61"/>
  <c r="K41" i="61"/>
  <c r="J41" i="61"/>
  <c r="J49" i="61"/>
  <c r="L40" i="61"/>
  <c r="K40" i="61"/>
  <c r="K49" i="61"/>
  <c r="J40" i="61"/>
  <c r="L37" i="61"/>
  <c r="K37" i="61"/>
  <c r="J37" i="61"/>
  <c r="L36" i="61"/>
  <c r="K36" i="61"/>
  <c r="J36" i="61"/>
  <c r="L35" i="61"/>
  <c r="K35" i="61"/>
  <c r="J35" i="61"/>
  <c r="L34" i="61"/>
  <c r="K34" i="61"/>
  <c r="J34" i="61"/>
  <c r="L33" i="61"/>
  <c r="K33" i="61"/>
  <c r="J33" i="61"/>
  <c r="L32" i="61"/>
  <c r="K32" i="61"/>
  <c r="J32" i="61"/>
  <c r="L31" i="61"/>
  <c r="K31" i="61"/>
  <c r="J31" i="61"/>
  <c r="L30" i="61"/>
  <c r="K30" i="61"/>
  <c r="J30" i="61"/>
  <c r="L29" i="61"/>
  <c r="K29" i="61"/>
  <c r="J29" i="61"/>
  <c r="L37" i="62"/>
  <c r="K37" i="62"/>
  <c r="J37" i="62"/>
  <c r="L36" i="62"/>
  <c r="K36" i="62"/>
  <c r="J36" i="62"/>
  <c r="L35" i="62"/>
  <c r="K35" i="62"/>
  <c r="J35" i="62"/>
  <c r="L34" i="62"/>
  <c r="K34" i="62"/>
  <c r="J34" i="62"/>
  <c r="L33" i="62"/>
  <c r="K33" i="62"/>
  <c r="J33" i="62"/>
  <c r="L32" i="62"/>
  <c r="K32" i="62"/>
  <c r="J32" i="62"/>
  <c r="L31" i="62"/>
  <c r="K31" i="62"/>
  <c r="J31" i="62"/>
  <c r="L30" i="62"/>
  <c r="K30" i="62"/>
  <c r="J30" i="62"/>
  <c r="L29" i="62"/>
  <c r="K29" i="62"/>
  <c r="K38" i="62"/>
  <c r="J29" i="62"/>
  <c r="L37" i="57"/>
  <c r="K37" i="57"/>
  <c r="J37" i="57"/>
  <c r="L36" i="57"/>
  <c r="K36" i="57"/>
  <c r="J36" i="57"/>
  <c r="L35" i="57"/>
  <c r="K35" i="57"/>
  <c r="J35" i="57"/>
  <c r="L34" i="57"/>
  <c r="K34" i="57"/>
  <c r="J34" i="57"/>
  <c r="L33" i="57"/>
  <c r="K33" i="57"/>
  <c r="J33" i="57"/>
  <c r="L32" i="57"/>
  <c r="K32" i="57"/>
  <c r="J32" i="57"/>
  <c r="L31" i="57"/>
  <c r="K31" i="57"/>
  <c r="J31" i="57"/>
  <c r="L30" i="57"/>
  <c r="K30" i="57"/>
  <c r="J30" i="57"/>
  <c r="L29" i="57"/>
  <c r="K29" i="57"/>
  <c r="J29" i="57"/>
  <c r="L37" i="58"/>
  <c r="K37" i="58"/>
  <c r="J37" i="58"/>
  <c r="L36" i="58"/>
  <c r="K36" i="58"/>
  <c r="J36" i="58"/>
  <c r="L35" i="58"/>
  <c r="K35" i="58"/>
  <c r="J35" i="58"/>
  <c r="L34" i="58"/>
  <c r="K34" i="58"/>
  <c r="J34" i="58"/>
  <c r="L33" i="58"/>
  <c r="K33" i="58"/>
  <c r="J33" i="58"/>
  <c r="L32" i="58"/>
  <c r="K32" i="58"/>
  <c r="J32" i="58"/>
  <c r="L31" i="58"/>
  <c r="K31" i="58"/>
  <c r="J31" i="58"/>
  <c r="L30" i="58"/>
  <c r="K30" i="58"/>
  <c r="J30" i="58"/>
  <c r="L29" i="58"/>
  <c r="K29" i="58"/>
  <c r="J29" i="58"/>
  <c r="L37" i="29"/>
  <c r="K37" i="29"/>
  <c r="J37" i="29"/>
  <c r="L36" i="29"/>
  <c r="K36" i="29"/>
  <c r="J36" i="29"/>
  <c r="L35" i="29"/>
  <c r="K35" i="29"/>
  <c r="J35" i="29"/>
  <c r="L34" i="29"/>
  <c r="K34" i="29"/>
  <c r="J34" i="29"/>
  <c r="L33" i="29"/>
  <c r="K33" i="29"/>
  <c r="J33" i="29"/>
  <c r="L32" i="29"/>
  <c r="K32" i="29"/>
  <c r="J32" i="29"/>
  <c r="L31" i="29"/>
  <c r="K31" i="29"/>
  <c r="J31" i="29"/>
  <c r="L30" i="29"/>
  <c r="K30" i="29"/>
  <c r="J30" i="29"/>
  <c r="L29" i="29"/>
  <c r="K29" i="29"/>
  <c r="J29" i="29"/>
  <c r="L38" i="9"/>
  <c r="L38" i="8"/>
  <c r="K38" i="18"/>
  <c r="J38" i="17"/>
  <c r="J38" i="24"/>
  <c r="J49" i="12"/>
  <c r="K49" i="54"/>
  <c r="L49" i="8"/>
  <c r="L49" i="17"/>
  <c r="K49" i="17"/>
  <c r="K38" i="24"/>
  <c r="BM7" i="7"/>
  <c r="BP7" i="7"/>
  <c r="BQ7" i="7"/>
  <c r="BS7" i="7"/>
  <c r="C64" i="3"/>
  <c r="AM51" i="3"/>
  <c r="A50" i="3"/>
  <c r="AJ51" i="3"/>
  <c r="L48" i="62"/>
  <c r="K48" i="62"/>
  <c r="J48" i="62"/>
  <c r="L47" i="62"/>
  <c r="K47" i="62"/>
  <c r="J47" i="62"/>
  <c r="L46" i="62"/>
  <c r="K46" i="62"/>
  <c r="J46" i="62"/>
  <c r="L45" i="62"/>
  <c r="K45" i="62"/>
  <c r="J45" i="62"/>
  <c r="L44" i="62"/>
  <c r="K44" i="62"/>
  <c r="J44" i="62"/>
  <c r="L43" i="62"/>
  <c r="K43" i="62"/>
  <c r="J43" i="62"/>
  <c r="L42" i="62"/>
  <c r="K42" i="62"/>
  <c r="J42" i="62"/>
  <c r="L41" i="62"/>
  <c r="K41" i="62"/>
  <c r="J41" i="62"/>
  <c r="L40" i="62"/>
  <c r="L49" i="62"/>
  <c r="K40" i="62"/>
  <c r="K49" i="62"/>
  <c r="J40" i="62"/>
  <c r="J49" i="62"/>
  <c r="L38" i="62"/>
  <c r="J38" i="62"/>
  <c r="D218" i="62"/>
  <c r="E218" i="62"/>
  <c r="D217" i="62"/>
  <c r="E217" i="62"/>
  <c r="E216" i="62"/>
  <c r="D216" i="62"/>
  <c r="I215" i="62"/>
  <c r="D215" i="62"/>
  <c r="E215" i="62"/>
  <c r="E214" i="62"/>
  <c r="D214" i="62"/>
  <c r="I213" i="62"/>
  <c r="D213" i="62"/>
  <c r="E213" i="62"/>
  <c r="E212" i="62"/>
  <c r="D212" i="62"/>
  <c r="I211" i="62"/>
  <c r="D211" i="62"/>
  <c r="E211" i="62"/>
  <c r="D210" i="62"/>
  <c r="E210" i="62"/>
  <c r="E207" i="62"/>
  <c r="D207" i="62"/>
  <c r="E206" i="62"/>
  <c r="D206" i="62"/>
  <c r="D205" i="62"/>
  <c r="E205" i="62"/>
  <c r="E204" i="62"/>
  <c r="D204" i="62"/>
  <c r="D203" i="62"/>
  <c r="E203" i="62"/>
  <c r="E202" i="62"/>
  <c r="D202" i="62"/>
  <c r="D201" i="62"/>
  <c r="E201" i="62"/>
  <c r="E200" i="62"/>
  <c r="D200" i="62"/>
  <c r="E199" i="62"/>
  <c r="D199" i="62"/>
  <c r="D196" i="62"/>
  <c r="E196" i="62"/>
  <c r="D195" i="62"/>
  <c r="E195" i="62"/>
  <c r="E194" i="62"/>
  <c r="D194" i="62"/>
  <c r="I193" i="62"/>
  <c r="D193" i="62"/>
  <c r="E193" i="62"/>
  <c r="E192" i="62"/>
  <c r="D192" i="62"/>
  <c r="I191" i="62"/>
  <c r="D191" i="62"/>
  <c r="E191" i="62"/>
  <c r="E190" i="62"/>
  <c r="D190" i="62"/>
  <c r="I189" i="62"/>
  <c r="D189" i="62"/>
  <c r="E189" i="62"/>
  <c r="D188" i="62"/>
  <c r="E188" i="62"/>
  <c r="E185" i="62"/>
  <c r="D185" i="62"/>
  <c r="E184" i="62"/>
  <c r="D184" i="62"/>
  <c r="D183" i="62"/>
  <c r="E183" i="62"/>
  <c r="E182" i="62"/>
  <c r="D182" i="62"/>
  <c r="D181" i="62"/>
  <c r="E181" i="62"/>
  <c r="E180" i="62"/>
  <c r="D180" i="62"/>
  <c r="D179" i="62"/>
  <c r="E179" i="62"/>
  <c r="E178" i="62"/>
  <c r="D178" i="62"/>
  <c r="E177" i="62"/>
  <c r="D177" i="62"/>
  <c r="D174" i="62"/>
  <c r="E174" i="62"/>
  <c r="D173" i="62"/>
  <c r="E173" i="62"/>
  <c r="E172" i="62"/>
  <c r="D172" i="62"/>
  <c r="I171" i="62"/>
  <c r="D171" i="62"/>
  <c r="E171" i="62"/>
  <c r="E170" i="62"/>
  <c r="D170" i="62"/>
  <c r="I169" i="62"/>
  <c r="D169" i="62"/>
  <c r="E169" i="62"/>
  <c r="E168" i="62"/>
  <c r="D168" i="62"/>
  <c r="I167" i="62"/>
  <c r="D167" i="62"/>
  <c r="E167" i="62"/>
  <c r="D166" i="62"/>
  <c r="E166" i="62"/>
  <c r="D163" i="62"/>
  <c r="E163" i="62"/>
  <c r="D162" i="62"/>
  <c r="E162" i="62"/>
  <c r="E161" i="62"/>
  <c r="D161" i="62"/>
  <c r="D160" i="62"/>
  <c r="E160" i="62"/>
  <c r="E159" i="62"/>
  <c r="D159" i="62"/>
  <c r="D158" i="62"/>
  <c r="E158" i="62"/>
  <c r="E157" i="62"/>
  <c r="D157" i="62"/>
  <c r="D156" i="62"/>
  <c r="E156" i="62"/>
  <c r="D155" i="62"/>
  <c r="E155" i="62"/>
  <c r="I160" i="62"/>
  <c r="E152" i="62"/>
  <c r="D152" i="62"/>
  <c r="E151" i="62"/>
  <c r="D151" i="62"/>
  <c r="D150" i="62"/>
  <c r="E150" i="62"/>
  <c r="E149" i="62"/>
  <c r="D149" i="62"/>
  <c r="D148" i="62"/>
  <c r="E148" i="62"/>
  <c r="E147" i="62"/>
  <c r="D147" i="62"/>
  <c r="D146" i="62"/>
  <c r="E146" i="62"/>
  <c r="E145" i="62"/>
  <c r="D145" i="62"/>
  <c r="E144" i="62"/>
  <c r="D144" i="62"/>
  <c r="D141" i="62"/>
  <c r="E141" i="62"/>
  <c r="D140" i="62"/>
  <c r="E140" i="62"/>
  <c r="E139" i="62"/>
  <c r="D139" i="62"/>
  <c r="D138" i="62"/>
  <c r="E138" i="62"/>
  <c r="E137" i="62"/>
  <c r="D137" i="62"/>
  <c r="D136" i="62"/>
  <c r="E136" i="62"/>
  <c r="E135" i="62"/>
  <c r="D135" i="62"/>
  <c r="D134" i="62"/>
  <c r="E134" i="62"/>
  <c r="D133" i="62"/>
  <c r="E133" i="62"/>
  <c r="I138" i="62"/>
  <c r="E130" i="62"/>
  <c r="D130" i="62"/>
  <c r="E129" i="62"/>
  <c r="D129" i="62"/>
  <c r="D128" i="62"/>
  <c r="E128" i="62"/>
  <c r="E127" i="62"/>
  <c r="D127" i="62"/>
  <c r="D126" i="62"/>
  <c r="E126" i="62"/>
  <c r="E125" i="62"/>
  <c r="D125" i="62"/>
  <c r="D124" i="62"/>
  <c r="E124" i="62"/>
  <c r="E123" i="62"/>
  <c r="D123" i="62"/>
  <c r="E122" i="62"/>
  <c r="D122" i="62"/>
  <c r="D119" i="62"/>
  <c r="E119" i="62"/>
  <c r="D118" i="62"/>
  <c r="E118" i="62"/>
  <c r="E117" i="62"/>
  <c r="D117" i="62"/>
  <c r="D116" i="62"/>
  <c r="E116" i="62"/>
  <c r="E115" i="62"/>
  <c r="D115" i="62"/>
  <c r="D114" i="62"/>
  <c r="E114" i="62"/>
  <c r="E113" i="62"/>
  <c r="D113" i="62"/>
  <c r="D112" i="62"/>
  <c r="E112" i="62"/>
  <c r="D111" i="62"/>
  <c r="E111" i="62"/>
  <c r="I116" i="62"/>
  <c r="E108" i="62"/>
  <c r="D108" i="62"/>
  <c r="E107" i="62"/>
  <c r="D107" i="62"/>
  <c r="D106" i="62"/>
  <c r="E106" i="62"/>
  <c r="E105" i="62"/>
  <c r="D105" i="62"/>
  <c r="D104" i="62"/>
  <c r="E104" i="62"/>
  <c r="E103" i="62"/>
  <c r="D103" i="62"/>
  <c r="D102" i="62"/>
  <c r="E102" i="62"/>
  <c r="E101" i="62"/>
  <c r="D101" i="62"/>
  <c r="E100" i="62"/>
  <c r="D100" i="62"/>
  <c r="D97" i="62"/>
  <c r="E97" i="62"/>
  <c r="D96" i="62"/>
  <c r="E96" i="62"/>
  <c r="E95" i="62"/>
  <c r="D95" i="62"/>
  <c r="D94" i="62"/>
  <c r="E94" i="62"/>
  <c r="E93" i="62"/>
  <c r="D93" i="62"/>
  <c r="D92" i="62"/>
  <c r="E92" i="62"/>
  <c r="E91" i="62"/>
  <c r="D91" i="62"/>
  <c r="D90" i="62"/>
  <c r="E90" i="62"/>
  <c r="D89" i="62"/>
  <c r="E89" i="62"/>
  <c r="I94" i="62"/>
  <c r="E86" i="62"/>
  <c r="D86" i="62"/>
  <c r="E85" i="62"/>
  <c r="D85" i="62"/>
  <c r="D84" i="62"/>
  <c r="E84" i="62"/>
  <c r="E83" i="62"/>
  <c r="D83" i="62"/>
  <c r="D82" i="62"/>
  <c r="E82" i="62"/>
  <c r="E81" i="62"/>
  <c r="D81" i="62"/>
  <c r="I80" i="62"/>
  <c r="D80" i="62"/>
  <c r="E80" i="62"/>
  <c r="E79" i="62"/>
  <c r="D79" i="62"/>
  <c r="E78" i="62"/>
  <c r="D78" i="62"/>
  <c r="D75" i="62"/>
  <c r="E75" i="62"/>
  <c r="D74" i="62"/>
  <c r="E74" i="62"/>
  <c r="E73" i="62"/>
  <c r="D73" i="62"/>
  <c r="D72" i="62"/>
  <c r="E72" i="62"/>
  <c r="E71" i="62"/>
  <c r="D71" i="62"/>
  <c r="I70" i="62"/>
  <c r="D70" i="62"/>
  <c r="E70" i="62"/>
  <c r="E69" i="62"/>
  <c r="D69" i="62"/>
  <c r="I68" i="62"/>
  <c r="D68" i="62"/>
  <c r="E68" i="62"/>
  <c r="D67" i="62"/>
  <c r="E67" i="62"/>
  <c r="E64" i="62"/>
  <c r="D64" i="62"/>
  <c r="E63" i="62"/>
  <c r="D63" i="62"/>
  <c r="D62" i="62"/>
  <c r="E62" i="62"/>
  <c r="E61" i="62"/>
  <c r="D61" i="62"/>
  <c r="D60" i="62"/>
  <c r="E60" i="62"/>
  <c r="E59" i="62"/>
  <c r="D59" i="62"/>
  <c r="D58" i="62"/>
  <c r="E58" i="62"/>
  <c r="E57" i="62"/>
  <c r="D57" i="62"/>
  <c r="E56" i="62"/>
  <c r="D56" i="62"/>
  <c r="CL24" i="62"/>
  <c r="BZ24" i="62"/>
  <c r="BN24" i="62"/>
  <c r="BB24" i="62"/>
  <c r="AP24" i="62"/>
  <c r="CF22" i="62"/>
  <c r="BT22" i="62"/>
  <c r="BH22" i="62"/>
  <c r="AV22" i="62"/>
  <c r="AJ22" i="62"/>
  <c r="X22" i="62"/>
  <c r="CL20" i="62"/>
  <c r="C43" i="62"/>
  <c r="D43" i="62"/>
  <c r="BZ20" i="62"/>
  <c r="C41" i="62"/>
  <c r="D41" i="62"/>
  <c r="BN20" i="62"/>
  <c r="C39" i="62"/>
  <c r="D39" i="62"/>
  <c r="BB20" i="62"/>
  <c r="C37" i="62"/>
  <c r="D37" i="62"/>
  <c r="AP20" i="62"/>
  <c r="C35" i="62"/>
  <c r="D35" i="62"/>
  <c r="AD20" i="62"/>
  <c r="C33" i="62"/>
  <c r="D33" i="62"/>
  <c r="R20" i="62"/>
  <c r="C31" i="62"/>
  <c r="D31" i="62"/>
  <c r="F20" i="62"/>
  <c r="C29" i="62"/>
  <c r="CL16" i="62"/>
  <c r="CJ16" i="62"/>
  <c r="CL22" i="62"/>
  <c r="CF16" i="62"/>
  <c r="CF20" i="62"/>
  <c r="C42" i="62"/>
  <c r="D42" i="62"/>
  <c r="CD16" i="62"/>
  <c r="E42" i="62"/>
  <c r="F42" i="62"/>
  <c r="BZ16" i="62"/>
  <c r="BX16" i="62"/>
  <c r="BZ22" i="62"/>
  <c r="BT16" i="62"/>
  <c r="BT20" i="62"/>
  <c r="C40" i="62"/>
  <c r="D40" i="62"/>
  <c r="BR16" i="62"/>
  <c r="E40" i="62"/>
  <c r="F40" i="62"/>
  <c r="BN16" i="62"/>
  <c r="BL16" i="62"/>
  <c r="E39" i="62"/>
  <c r="F39" i="62"/>
  <c r="BH16" i="62"/>
  <c r="BH20" i="62"/>
  <c r="C38" i="62"/>
  <c r="D38" i="62"/>
  <c r="BF16" i="62"/>
  <c r="BH24" i="62"/>
  <c r="BB16" i="62"/>
  <c r="AZ16" i="62"/>
  <c r="E37" i="62"/>
  <c r="F37" i="62"/>
  <c r="AV16" i="62"/>
  <c r="AV20" i="62"/>
  <c r="C36" i="62"/>
  <c r="D36" i="62"/>
  <c r="AT16" i="62"/>
  <c r="AV24" i="62"/>
  <c r="AP16" i="62"/>
  <c r="AN16" i="62"/>
  <c r="E35" i="62"/>
  <c r="F35" i="62"/>
  <c r="AJ16" i="62"/>
  <c r="AJ20" i="62"/>
  <c r="C34" i="62"/>
  <c r="D34" i="62"/>
  <c r="AH16" i="62"/>
  <c r="AJ24" i="62"/>
  <c r="AD16" i="62"/>
  <c r="AB16" i="62"/>
  <c r="E33" i="62"/>
  <c r="F33" i="62"/>
  <c r="X16" i="62"/>
  <c r="X20" i="62"/>
  <c r="C32" i="62"/>
  <c r="D32" i="62"/>
  <c r="V16" i="62"/>
  <c r="X24" i="62"/>
  <c r="R16" i="62"/>
  <c r="P16" i="62"/>
  <c r="E31" i="62"/>
  <c r="F31" i="62"/>
  <c r="L16" i="62"/>
  <c r="L20" i="62"/>
  <c r="C30" i="62"/>
  <c r="D30" i="62"/>
  <c r="J16" i="62"/>
  <c r="L24" i="62"/>
  <c r="D16" i="62"/>
  <c r="E29" i="62"/>
  <c r="CH7" i="62"/>
  <c r="B210" i="62"/>
  <c r="CC7" i="62"/>
  <c r="CE7" i="62"/>
  <c r="CB7" i="62"/>
  <c r="B199" i="62"/>
  <c r="BV7" i="62"/>
  <c r="B188" i="62"/>
  <c r="BQ7" i="62"/>
  <c r="BS7" i="62"/>
  <c r="BP7" i="62"/>
  <c r="B177" i="62"/>
  <c r="BJ7" i="62"/>
  <c r="B166" i="62"/>
  <c r="BE7" i="62"/>
  <c r="BG7" i="62"/>
  <c r="BD7" i="62"/>
  <c r="B155" i="62"/>
  <c r="AX7" i="62"/>
  <c r="B144" i="62"/>
  <c r="AS7" i="62"/>
  <c r="AU7" i="62"/>
  <c r="AR7" i="62"/>
  <c r="B133" i="62"/>
  <c r="AL7" i="62"/>
  <c r="B122" i="62"/>
  <c r="AG7" i="62"/>
  <c r="AI7" i="62"/>
  <c r="AF7" i="62"/>
  <c r="B111" i="62"/>
  <c r="Z7" i="62"/>
  <c r="B100" i="62"/>
  <c r="U7" i="62"/>
  <c r="W7" i="62"/>
  <c r="T7" i="62"/>
  <c r="B89" i="62"/>
  <c r="N7" i="62"/>
  <c r="B78" i="62"/>
  <c r="I7" i="62"/>
  <c r="K7" i="62"/>
  <c r="H7" i="62"/>
  <c r="B67" i="62"/>
  <c r="B7" i="62"/>
  <c r="B56" i="62"/>
  <c r="CJ4" i="62"/>
  <c r="B209" i="62"/>
  <c r="CD4" i="62"/>
  <c r="B198" i="62"/>
  <c r="BX4" i="62"/>
  <c r="B187" i="62"/>
  <c r="BR4" i="62"/>
  <c r="B176" i="62"/>
  <c r="BL4" i="62"/>
  <c r="B165" i="62"/>
  <c r="BF4" i="62"/>
  <c r="B154" i="62"/>
  <c r="AZ4" i="62"/>
  <c r="B143" i="62"/>
  <c r="AT4" i="62"/>
  <c r="B132" i="62"/>
  <c r="AN4" i="62"/>
  <c r="B121" i="62"/>
  <c r="AH4" i="62"/>
  <c r="B110" i="62"/>
  <c r="AB4" i="62"/>
  <c r="B99" i="62"/>
  <c r="V4" i="62"/>
  <c r="B88" i="62"/>
  <c r="P4" i="62"/>
  <c r="B77" i="62"/>
  <c r="J4" i="62"/>
  <c r="B66" i="62"/>
  <c r="D4" i="62"/>
  <c r="B55" i="62"/>
  <c r="A52" i="3"/>
  <c r="L49" i="61"/>
  <c r="K38" i="61"/>
  <c r="L38" i="61"/>
  <c r="J38" i="61"/>
  <c r="D218" i="61"/>
  <c r="E218" i="61"/>
  <c r="D217" i="61"/>
  <c r="E217" i="61"/>
  <c r="D216" i="61"/>
  <c r="E216" i="61"/>
  <c r="E215" i="61"/>
  <c r="D215" i="61"/>
  <c r="D214" i="61"/>
  <c r="E214" i="61"/>
  <c r="E213" i="61"/>
  <c r="D213" i="61"/>
  <c r="D212" i="61"/>
  <c r="E212" i="61"/>
  <c r="E211" i="61"/>
  <c r="D211" i="61"/>
  <c r="E210" i="61"/>
  <c r="I216" i="61"/>
  <c r="D210" i="61"/>
  <c r="D207" i="61"/>
  <c r="E207" i="61"/>
  <c r="D206" i="61"/>
  <c r="E206" i="61"/>
  <c r="E205" i="61"/>
  <c r="D205" i="61"/>
  <c r="D204" i="61"/>
  <c r="E204" i="61"/>
  <c r="E203" i="61"/>
  <c r="D203" i="61"/>
  <c r="D202" i="61"/>
  <c r="E202" i="61"/>
  <c r="E201" i="61"/>
  <c r="D201" i="61"/>
  <c r="D200" i="61"/>
  <c r="E200" i="61"/>
  <c r="D199" i="61"/>
  <c r="E199" i="61"/>
  <c r="E196" i="61"/>
  <c r="D196" i="61"/>
  <c r="E195" i="61"/>
  <c r="D195" i="61"/>
  <c r="D194" i="61"/>
  <c r="E194" i="61"/>
  <c r="E193" i="61"/>
  <c r="D193" i="61"/>
  <c r="D192" i="61"/>
  <c r="E192" i="61"/>
  <c r="E191" i="61"/>
  <c r="D191" i="61"/>
  <c r="D190" i="61"/>
  <c r="E190" i="61"/>
  <c r="E189" i="61"/>
  <c r="D189" i="61"/>
  <c r="E188" i="61"/>
  <c r="I190" i="61"/>
  <c r="D188" i="61"/>
  <c r="D185" i="61"/>
  <c r="E185" i="61"/>
  <c r="D184" i="61"/>
  <c r="E184" i="61"/>
  <c r="D183" i="61"/>
  <c r="E183" i="61"/>
  <c r="D182" i="61"/>
  <c r="E182" i="61"/>
  <c r="E181" i="61"/>
  <c r="D181" i="61"/>
  <c r="D180" i="61"/>
  <c r="E180" i="61"/>
  <c r="D179" i="61"/>
  <c r="E179" i="61"/>
  <c r="D178" i="61"/>
  <c r="E178" i="61"/>
  <c r="D177" i="61"/>
  <c r="E177" i="61"/>
  <c r="D174" i="61"/>
  <c r="E174" i="61"/>
  <c r="D173" i="61"/>
  <c r="E173" i="61"/>
  <c r="D172" i="61"/>
  <c r="E172" i="61"/>
  <c r="E171" i="61"/>
  <c r="D171" i="61"/>
  <c r="D170" i="61"/>
  <c r="E170" i="61"/>
  <c r="D169" i="61"/>
  <c r="E169" i="61"/>
  <c r="D168" i="61"/>
  <c r="E168" i="61"/>
  <c r="E167" i="61"/>
  <c r="D167" i="61"/>
  <c r="E166" i="61"/>
  <c r="D166" i="61"/>
  <c r="D163" i="61"/>
  <c r="E163" i="61"/>
  <c r="E162" i="61"/>
  <c r="D162" i="61"/>
  <c r="D161" i="61"/>
  <c r="E161" i="61"/>
  <c r="E160" i="61"/>
  <c r="D160" i="61"/>
  <c r="D159" i="61"/>
  <c r="E159" i="61"/>
  <c r="E158" i="61"/>
  <c r="D158" i="61"/>
  <c r="D157" i="61"/>
  <c r="E157" i="61"/>
  <c r="E156" i="61"/>
  <c r="D156" i="61"/>
  <c r="E155" i="61"/>
  <c r="D155" i="61"/>
  <c r="D152" i="61"/>
  <c r="E152" i="61"/>
  <c r="D151" i="61"/>
  <c r="E151" i="61"/>
  <c r="E150" i="61"/>
  <c r="D150" i="61"/>
  <c r="D149" i="61"/>
  <c r="E149" i="61"/>
  <c r="E148" i="61"/>
  <c r="D148" i="61"/>
  <c r="D147" i="61"/>
  <c r="E147" i="61"/>
  <c r="E146" i="61"/>
  <c r="D146" i="61"/>
  <c r="D145" i="61"/>
  <c r="E145" i="61"/>
  <c r="D144" i="61"/>
  <c r="E144" i="61"/>
  <c r="I149" i="61"/>
  <c r="E141" i="61"/>
  <c r="D141" i="61"/>
  <c r="E140" i="61"/>
  <c r="D140" i="61"/>
  <c r="D139" i="61"/>
  <c r="E139" i="61"/>
  <c r="E138" i="61"/>
  <c r="D138" i="61"/>
  <c r="D137" i="61"/>
  <c r="E137" i="61"/>
  <c r="E136" i="61"/>
  <c r="D136" i="61"/>
  <c r="D135" i="61"/>
  <c r="E135" i="61"/>
  <c r="E134" i="61"/>
  <c r="D134" i="61"/>
  <c r="E133" i="61"/>
  <c r="D133" i="61"/>
  <c r="D130" i="61"/>
  <c r="E130" i="61"/>
  <c r="D129" i="61"/>
  <c r="E129" i="61"/>
  <c r="E128" i="61"/>
  <c r="D128" i="61"/>
  <c r="D127" i="61"/>
  <c r="E127" i="61"/>
  <c r="E126" i="61"/>
  <c r="D126" i="61"/>
  <c r="D125" i="61"/>
  <c r="E125" i="61"/>
  <c r="E124" i="61"/>
  <c r="D124" i="61"/>
  <c r="D123" i="61"/>
  <c r="E123" i="61"/>
  <c r="D122" i="61"/>
  <c r="E122" i="61"/>
  <c r="E119" i="61"/>
  <c r="D119" i="61"/>
  <c r="E118" i="61"/>
  <c r="D118" i="61"/>
  <c r="D117" i="61"/>
  <c r="E117" i="61"/>
  <c r="E116" i="61"/>
  <c r="D116" i="61"/>
  <c r="D115" i="61"/>
  <c r="E115" i="61"/>
  <c r="E114" i="61"/>
  <c r="D114" i="61"/>
  <c r="D113" i="61"/>
  <c r="E113" i="61"/>
  <c r="E112" i="61"/>
  <c r="D112" i="61"/>
  <c r="E111" i="61"/>
  <c r="D111" i="61"/>
  <c r="D108" i="61"/>
  <c r="E108" i="61"/>
  <c r="D107" i="61"/>
  <c r="E107" i="61"/>
  <c r="E106" i="61"/>
  <c r="D106" i="61"/>
  <c r="D105" i="61"/>
  <c r="E105" i="61"/>
  <c r="E104" i="61"/>
  <c r="D104" i="61"/>
  <c r="D103" i="61"/>
  <c r="E103" i="61"/>
  <c r="E102" i="61"/>
  <c r="D102" i="61"/>
  <c r="D101" i="61"/>
  <c r="E101" i="61"/>
  <c r="D100" i="61"/>
  <c r="E100" i="61"/>
  <c r="E97" i="61"/>
  <c r="D97" i="61"/>
  <c r="E96" i="61"/>
  <c r="D96" i="61"/>
  <c r="D95" i="61"/>
  <c r="E95" i="61"/>
  <c r="E94" i="61"/>
  <c r="D94" i="61"/>
  <c r="D93" i="61"/>
  <c r="E93" i="61"/>
  <c r="E92" i="61"/>
  <c r="D92" i="61"/>
  <c r="D91" i="61"/>
  <c r="E91" i="61"/>
  <c r="E90" i="61"/>
  <c r="D90" i="61"/>
  <c r="E89" i="61"/>
  <c r="D89" i="61"/>
  <c r="D86" i="61"/>
  <c r="E86" i="61"/>
  <c r="D85" i="61"/>
  <c r="E85" i="61"/>
  <c r="E84" i="61"/>
  <c r="D84" i="61"/>
  <c r="D83" i="61"/>
  <c r="E83" i="61"/>
  <c r="E82" i="61"/>
  <c r="D82" i="61"/>
  <c r="D81" i="61"/>
  <c r="E81" i="61"/>
  <c r="E80" i="61"/>
  <c r="D80" i="61"/>
  <c r="D79" i="61"/>
  <c r="E79" i="61"/>
  <c r="D78" i="61"/>
  <c r="E78" i="61"/>
  <c r="E75" i="61"/>
  <c r="D75" i="61"/>
  <c r="E74" i="61"/>
  <c r="D74" i="61"/>
  <c r="D73" i="61"/>
  <c r="E73" i="61"/>
  <c r="E72" i="61"/>
  <c r="D72" i="61"/>
  <c r="D71" i="61"/>
  <c r="E71" i="61"/>
  <c r="E70" i="61"/>
  <c r="D70" i="61"/>
  <c r="D69" i="61"/>
  <c r="E69" i="61"/>
  <c r="E68" i="61"/>
  <c r="D68" i="61"/>
  <c r="E67" i="61"/>
  <c r="D67" i="61"/>
  <c r="D64" i="61"/>
  <c r="E64" i="61"/>
  <c r="D63" i="61"/>
  <c r="E63" i="61"/>
  <c r="E62" i="61"/>
  <c r="D62" i="61"/>
  <c r="D61" i="61"/>
  <c r="E61" i="61"/>
  <c r="E60" i="61"/>
  <c r="D60" i="61"/>
  <c r="D59" i="61"/>
  <c r="E59" i="61"/>
  <c r="E58" i="61"/>
  <c r="D58" i="61"/>
  <c r="D57" i="61"/>
  <c r="E57" i="61"/>
  <c r="D56" i="61"/>
  <c r="E56" i="61"/>
  <c r="I59" i="61"/>
  <c r="F20" i="61"/>
  <c r="C29" i="61"/>
  <c r="CL16" i="61"/>
  <c r="CL20" i="61"/>
  <c r="C43" i="61"/>
  <c r="D43" i="61"/>
  <c r="CJ16" i="61"/>
  <c r="E43" i="61"/>
  <c r="F43" i="61"/>
  <c r="CF16" i="61"/>
  <c r="CF20" i="61"/>
  <c r="C42" i="61"/>
  <c r="D42" i="61"/>
  <c r="CD16" i="61"/>
  <c r="E42" i="61"/>
  <c r="F42" i="61"/>
  <c r="BZ16" i="61"/>
  <c r="BZ20" i="61"/>
  <c r="C41" i="61"/>
  <c r="D41" i="61"/>
  <c r="BX16" i="61"/>
  <c r="E41" i="61"/>
  <c r="F41" i="61"/>
  <c r="BT16" i="61"/>
  <c r="BT20" i="61"/>
  <c r="C40" i="61"/>
  <c r="D40" i="61"/>
  <c r="BR16" i="61"/>
  <c r="E40" i="61"/>
  <c r="F40" i="61"/>
  <c r="BN16" i="61"/>
  <c r="BN20" i="61"/>
  <c r="C39" i="61"/>
  <c r="D39" i="61"/>
  <c r="BL16" i="61"/>
  <c r="E39" i="61"/>
  <c r="F39" i="61"/>
  <c r="BH16" i="61"/>
  <c r="BH20" i="61"/>
  <c r="C38" i="61"/>
  <c r="D38" i="61"/>
  <c r="BF16" i="61"/>
  <c r="E38" i="61"/>
  <c r="F38" i="61"/>
  <c r="BB16" i="61"/>
  <c r="BB20" i="61"/>
  <c r="C37" i="61"/>
  <c r="D37" i="61"/>
  <c r="AZ16" i="61"/>
  <c r="E37" i="61"/>
  <c r="F37" i="61"/>
  <c r="AV16" i="61"/>
  <c r="AV20" i="61"/>
  <c r="C36" i="61"/>
  <c r="D36" i="61"/>
  <c r="AT16" i="61"/>
  <c r="E36" i="61"/>
  <c r="F36" i="61"/>
  <c r="AP16" i="61"/>
  <c r="AP20" i="61"/>
  <c r="C35" i="61"/>
  <c r="D35" i="61"/>
  <c r="AN16" i="61"/>
  <c r="E35" i="61"/>
  <c r="F35" i="61"/>
  <c r="AJ16" i="61"/>
  <c r="AJ20" i="61"/>
  <c r="C34" i="61"/>
  <c r="D34" i="61"/>
  <c r="AH16" i="61"/>
  <c r="E34" i="61"/>
  <c r="F34" i="61"/>
  <c r="AD16" i="61"/>
  <c r="AD20" i="61"/>
  <c r="C33" i="61"/>
  <c r="D33" i="61"/>
  <c r="AB16" i="61"/>
  <c r="E33" i="61"/>
  <c r="F33" i="61"/>
  <c r="X16" i="61"/>
  <c r="X20" i="61"/>
  <c r="C32" i="61"/>
  <c r="D32" i="61"/>
  <c r="V16" i="61"/>
  <c r="X24" i="61"/>
  <c r="R16" i="61"/>
  <c r="R20" i="61"/>
  <c r="C31" i="61"/>
  <c r="D31" i="61"/>
  <c r="P16" i="61"/>
  <c r="E31" i="61"/>
  <c r="F31" i="61"/>
  <c r="L16" i="61"/>
  <c r="L20" i="61"/>
  <c r="C30" i="61"/>
  <c r="D30" i="61"/>
  <c r="J16" i="61"/>
  <c r="L24" i="61"/>
  <c r="D16" i="61"/>
  <c r="E29" i="61"/>
  <c r="CH7" i="61"/>
  <c r="B210" i="61"/>
  <c r="CC7" i="61"/>
  <c r="CE7" i="61"/>
  <c r="CB7" i="61"/>
  <c r="B199" i="61"/>
  <c r="BV7" i="61"/>
  <c r="B188" i="61"/>
  <c r="BP7" i="61"/>
  <c r="B177" i="61"/>
  <c r="BJ7" i="61"/>
  <c r="B166" i="61"/>
  <c r="BE7" i="61"/>
  <c r="BG7" i="61"/>
  <c r="BD7" i="61"/>
  <c r="B155" i="61"/>
  <c r="AX7" i="61"/>
  <c r="B144" i="61"/>
  <c r="AR7" i="61"/>
  <c r="B133" i="61"/>
  <c r="AL7" i="61"/>
  <c r="B122" i="61"/>
  <c r="AG7" i="61"/>
  <c r="AI7" i="61"/>
  <c r="AF7" i="61"/>
  <c r="B111" i="61"/>
  <c r="Z7" i="61"/>
  <c r="B100" i="61"/>
  <c r="T7" i="61"/>
  <c r="B89" i="61"/>
  <c r="N7" i="61"/>
  <c r="B78" i="61"/>
  <c r="I7" i="61"/>
  <c r="K7" i="61"/>
  <c r="H7" i="61"/>
  <c r="B67" i="61"/>
  <c r="B7" i="61"/>
  <c r="B56" i="61"/>
  <c r="CJ4" i="61"/>
  <c r="B209" i="61"/>
  <c r="CD4" i="61"/>
  <c r="B198" i="61"/>
  <c r="BX4" i="61"/>
  <c r="B187" i="61"/>
  <c r="BR4" i="61"/>
  <c r="B176" i="61"/>
  <c r="BL4" i="61"/>
  <c r="B165" i="61"/>
  <c r="BF4" i="61"/>
  <c r="B154" i="61"/>
  <c r="AZ4" i="61"/>
  <c r="B143" i="61"/>
  <c r="AT4" i="61"/>
  <c r="B132" i="61"/>
  <c r="AN4" i="61"/>
  <c r="B121" i="61"/>
  <c r="AH4" i="61"/>
  <c r="B110" i="61"/>
  <c r="AB4" i="61"/>
  <c r="B99" i="61"/>
  <c r="V4" i="61"/>
  <c r="B88" i="61"/>
  <c r="P4" i="61"/>
  <c r="B77" i="61"/>
  <c r="J4" i="61"/>
  <c r="B66" i="61"/>
  <c r="D4" i="61"/>
  <c r="B55" i="61"/>
  <c r="L48" i="41"/>
  <c r="K48" i="41"/>
  <c r="J48" i="41"/>
  <c r="L47" i="41"/>
  <c r="K47" i="41"/>
  <c r="J47" i="41"/>
  <c r="L46" i="41"/>
  <c r="K46" i="41"/>
  <c r="J46" i="41"/>
  <c r="L45" i="41"/>
  <c r="K45" i="41"/>
  <c r="J45" i="41"/>
  <c r="L44" i="41"/>
  <c r="K44" i="41"/>
  <c r="J44" i="41"/>
  <c r="L43" i="41"/>
  <c r="K43" i="41"/>
  <c r="J43" i="41"/>
  <c r="L42" i="41"/>
  <c r="K42" i="41"/>
  <c r="J42" i="41"/>
  <c r="L41" i="41"/>
  <c r="K41" i="41"/>
  <c r="J41" i="41"/>
  <c r="L40" i="41"/>
  <c r="K40" i="41"/>
  <c r="K49" i="41"/>
  <c r="J40" i="41"/>
  <c r="L37" i="41"/>
  <c r="K37" i="41"/>
  <c r="J37" i="41"/>
  <c r="L36" i="41"/>
  <c r="K36" i="41"/>
  <c r="J36" i="41"/>
  <c r="L35" i="41"/>
  <c r="K35" i="41"/>
  <c r="J35" i="41"/>
  <c r="L34" i="41"/>
  <c r="K34" i="41"/>
  <c r="J34" i="41"/>
  <c r="L33" i="41"/>
  <c r="K33" i="41"/>
  <c r="J33" i="41"/>
  <c r="L32" i="41"/>
  <c r="K32" i="41"/>
  <c r="J32" i="41"/>
  <c r="L31" i="41"/>
  <c r="K31" i="41"/>
  <c r="J31" i="41"/>
  <c r="L30" i="41"/>
  <c r="K30" i="41"/>
  <c r="J30" i="41"/>
  <c r="L29" i="41"/>
  <c r="K29" i="41"/>
  <c r="J29" i="41"/>
  <c r="K38" i="60"/>
  <c r="L38" i="56"/>
  <c r="L38" i="21"/>
  <c r="J38" i="21"/>
  <c r="K38" i="21"/>
  <c r="L38" i="20"/>
  <c r="K38" i="20"/>
  <c r="J38" i="12"/>
  <c r="K38" i="12"/>
  <c r="L38" i="54"/>
  <c r="J38" i="10"/>
  <c r="L38" i="52"/>
  <c r="L38" i="14"/>
  <c r="BJ7" i="7"/>
  <c r="BK7" i="7"/>
  <c r="K49" i="18"/>
  <c r="L48" i="58"/>
  <c r="K48" i="58"/>
  <c r="J48" i="58"/>
  <c r="L47" i="58"/>
  <c r="K47" i="58"/>
  <c r="J47" i="58"/>
  <c r="L46" i="58"/>
  <c r="K46" i="58"/>
  <c r="J46" i="58"/>
  <c r="L45" i="58"/>
  <c r="K45" i="58"/>
  <c r="J45" i="58"/>
  <c r="L44" i="58"/>
  <c r="K44" i="58"/>
  <c r="J44" i="58"/>
  <c r="L43" i="58"/>
  <c r="K43" i="58"/>
  <c r="J43" i="58"/>
  <c r="L42" i="58"/>
  <c r="K42" i="58"/>
  <c r="J42" i="58"/>
  <c r="L41" i="58"/>
  <c r="K41" i="58"/>
  <c r="J41" i="58"/>
  <c r="L40" i="58"/>
  <c r="K40" i="58"/>
  <c r="J40" i="58"/>
  <c r="K38" i="58"/>
  <c r="J38" i="58"/>
  <c r="BD7" i="9"/>
  <c r="BE7" i="9"/>
  <c r="BG7" i="9"/>
  <c r="BJ7" i="9"/>
  <c r="K41" i="60"/>
  <c r="L41" i="60"/>
  <c r="K42" i="60"/>
  <c r="L42" i="60"/>
  <c r="K43" i="60"/>
  <c r="L43" i="60"/>
  <c r="K44" i="60"/>
  <c r="L44" i="60"/>
  <c r="K45" i="60"/>
  <c r="L45" i="60"/>
  <c r="K46" i="60"/>
  <c r="L46" i="60"/>
  <c r="K47" i="60"/>
  <c r="L47" i="60"/>
  <c r="K48" i="60"/>
  <c r="L48" i="60"/>
  <c r="L40" i="60"/>
  <c r="K40" i="60"/>
  <c r="J41" i="60"/>
  <c r="J42" i="60"/>
  <c r="J49" i="60"/>
  <c r="J43" i="60"/>
  <c r="J44" i="60"/>
  <c r="J45" i="60"/>
  <c r="J46" i="60"/>
  <c r="J47" i="60"/>
  <c r="J48" i="60"/>
  <c r="J40" i="60"/>
  <c r="BD7" i="60"/>
  <c r="BE7" i="60"/>
  <c r="BG7" i="60"/>
  <c r="BD7" i="51"/>
  <c r="BE7" i="51"/>
  <c r="BG7" i="51"/>
  <c r="L49" i="60"/>
  <c r="K49" i="60"/>
  <c r="J38" i="60"/>
  <c r="L38" i="60"/>
  <c r="K49" i="59"/>
  <c r="K38" i="59"/>
  <c r="J38" i="59"/>
  <c r="E218" i="60"/>
  <c r="D218" i="60"/>
  <c r="E217" i="60"/>
  <c r="D217" i="60"/>
  <c r="D216" i="60"/>
  <c r="E216" i="60"/>
  <c r="D215" i="60"/>
  <c r="E215" i="60"/>
  <c r="E214" i="60"/>
  <c r="D214" i="60"/>
  <c r="D213" i="60"/>
  <c r="E213" i="60"/>
  <c r="E212" i="60"/>
  <c r="D212" i="60"/>
  <c r="D211" i="60"/>
  <c r="E211" i="60"/>
  <c r="D210" i="60"/>
  <c r="E210" i="60"/>
  <c r="I213" i="60"/>
  <c r="E207" i="60"/>
  <c r="D207" i="60"/>
  <c r="E206" i="60"/>
  <c r="D206" i="60"/>
  <c r="D205" i="60"/>
  <c r="E205" i="60"/>
  <c r="E204" i="60"/>
  <c r="D204" i="60"/>
  <c r="D203" i="60"/>
  <c r="E203" i="60"/>
  <c r="E202" i="60"/>
  <c r="D202" i="60"/>
  <c r="D201" i="60"/>
  <c r="E201" i="60"/>
  <c r="E200" i="60"/>
  <c r="D200" i="60"/>
  <c r="E199" i="60"/>
  <c r="D199" i="60"/>
  <c r="D196" i="60"/>
  <c r="E196" i="60"/>
  <c r="D195" i="60"/>
  <c r="E195" i="60"/>
  <c r="E194" i="60"/>
  <c r="D194" i="60"/>
  <c r="D193" i="60"/>
  <c r="E193" i="60"/>
  <c r="E192" i="60"/>
  <c r="D192" i="60"/>
  <c r="D191" i="60"/>
  <c r="E191" i="60"/>
  <c r="E190" i="60"/>
  <c r="D190" i="60"/>
  <c r="D189" i="60"/>
  <c r="E189" i="60"/>
  <c r="D188" i="60"/>
  <c r="E188" i="60"/>
  <c r="E185" i="60"/>
  <c r="D185" i="60"/>
  <c r="E184" i="60"/>
  <c r="D184" i="60"/>
  <c r="D183" i="60"/>
  <c r="E183" i="60"/>
  <c r="E182" i="60"/>
  <c r="D182" i="60"/>
  <c r="D181" i="60"/>
  <c r="E181" i="60"/>
  <c r="E180" i="60"/>
  <c r="D180" i="60"/>
  <c r="D179" i="60"/>
  <c r="E179" i="60"/>
  <c r="E178" i="60"/>
  <c r="D178" i="60"/>
  <c r="E177" i="60"/>
  <c r="D177" i="60"/>
  <c r="D174" i="60"/>
  <c r="E174" i="60"/>
  <c r="D173" i="60"/>
  <c r="E173" i="60"/>
  <c r="E172" i="60"/>
  <c r="D172" i="60"/>
  <c r="D171" i="60"/>
  <c r="E171" i="60"/>
  <c r="E170" i="60"/>
  <c r="D170" i="60"/>
  <c r="D169" i="60"/>
  <c r="E169" i="60"/>
  <c r="E168" i="60"/>
  <c r="D168" i="60"/>
  <c r="D167" i="60"/>
  <c r="E167" i="60"/>
  <c r="D166" i="60"/>
  <c r="E166" i="60"/>
  <c r="I171" i="60"/>
  <c r="D163" i="60"/>
  <c r="E163" i="60"/>
  <c r="D162" i="60"/>
  <c r="E162" i="60"/>
  <c r="E161" i="60"/>
  <c r="D161" i="60"/>
  <c r="D160" i="60"/>
  <c r="E160" i="60"/>
  <c r="E159" i="60"/>
  <c r="D159" i="60"/>
  <c r="D158" i="60"/>
  <c r="E158" i="60"/>
  <c r="E157" i="60"/>
  <c r="D157" i="60"/>
  <c r="D156" i="60"/>
  <c r="E156" i="60"/>
  <c r="D155" i="60"/>
  <c r="E155" i="60"/>
  <c r="I160" i="60"/>
  <c r="D152" i="60"/>
  <c r="D151" i="60"/>
  <c r="D150" i="60"/>
  <c r="D149" i="60"/>
  <c r="D148" i="60"/>
  <c r="D147" i="60"/>
  <c r="D146" i="60"/>
  <c r="D145" i="60"/>
  <c r="D144" i="60"/>
  <c r="D141" i="60"/>
  <c r="E141" i="60"/>
  <c r="D140" i="60"/>
  <c r="E140" i="60"/>
  <c r="E139" i="60"/>
  <c r="D139" i="60"/>
  <c r="D138" i="60"/>
  <c r="E138" i="60"/>
  <c r="E137" i="60"/>
  <c r="D137" i="60"/>
  <c r="D136" i="60"/>
  <c r="E136" i="60"/>
  <c r="E135" i="60"/>
  <c r="D135" i="60"/>
  <c r="D134" i="60"/>
  <c r="E134" i="60"/>
  <c r="D133" i="60"/>
  <c r="E133" i="60"/>
  <c r="E130" i="60"/>
  <c r="D130" i="60"/>
  <c r="E129" i="60"/>
  <c r="D129" i="60"/>
  <c r="D128" i="60"/>
  <c r="E128" i="60"/>
  <c r="E127" i="60"/>
  <c r="D127" i="60"/>
  <c r="E126" i="60"/>
  <c r="D126" i="60"/>
  <c r="D125" i="60"/>
  <c r="E125" i="60"/>
  <c r="E124" i="60"/>
  <c r="D124" i="60"/>
  <c r="D123" i="60"/>
  <c r="E123" i="60"/>
  <c r="D122" i="60"/>
  <c r="E122" i="60"/>
  <c r="E119" i="60"/>
  <c r="D119" i="60"/>
  <c r="E118" i="60"/>
  <c r="D118" i="60"/>
  <c r="D117" i="60"/>
  <c r="E117" i="60"/>
  <c r="E116" i="60"/>
  <c r="D116" i="60"/>
  <c r="D115" i="60"/>
  <c r="E115" i="60"/>
  <c r="E114" i="60"/>
  <c r="D114" i="60"/>
  <c r="D113" i="60"/>
  <c r="E113" i="60"/>
  <c r="E112" i="60"/>
  <c r="D112" i="60"/>
  <c r="E111" i="60"/>
  <c r="D111" i="60"/>
  <c r="D108" i="60"/>
  <c r="E108" i="60"/>
  <c r="D107" i="60"/>
  <c r="E107" i="60"/>
  <c r="E106" i="60"/>
  <c r="D106" i="60"/>
  <c r="D105" i="60"/>
  <c r="E105" i="60"/>
  <c r="E104" i="60"/>
  <c r="D104" i="60"/>
  <c r="D103" i="60"/>
  <c r="E103" i="60"/>
  <c r="E102" i="60"/>
  <c r="D102" i="60"/>
  <c r="D101" i="60"/>
  <c r="E101" i="60"/>
  <c r="D100" i="60"/>
  <c r="E100" i="60"/>
  <c r="E97" i="60"/>
  <c r="D97" i="60"/>
  <c r="E96" i="60"/>
  <c r="D96" i="60"/>
  <c r="D95" i="60"/>
  <c r="E95" i="60"/>
  <c r="E94" i="60"/>
  <c r="D94" i="60"/>
  <c r="D93" i="60"/>
  <c r="E93" i="60"/>
  <c r="E92" i="60"/>
  <c r="D92" i="60"/>
  <c r="D91" i="60"/>
  <c r="E91" i="60"/>
  <c r="E90" i="60"/>
  <c r="D90" i="60"/>
  <c r="E89" i="60"/>
  <c r="D89" i="60"/>
  <c r="D86" i="60"/>
  <c r="E86" i="60"/>
  <c r="D85" i="60"/>
  <c r="E85" i="60"/>
  <c r="E84" i="60"/>
  <c r="D84" i="60"/>
  <c r="D83" i="60"/>
  <c r="E83" i="60"/>
  <c r="E82" i="60"/>
  <c r="D82" i="60"/>
  <c r="D81" i="60"/>
  <c r="E81" i="60"/>
  <c r="E80" i="60"/>
  <c r="D80" i="60"/>
  <c r="D79" i="60"/>
  <c r="E79" i="60"/>
  <c r="D78" i="60"/>
  <c r="E78" i="60"/>
  <c r="E75" i="60"/>
  <c r="D75" i="60"/>
  <c r="E74" i="60"/>
  <c r="D74" i="60"/>
  <c r="D73" i="60"/>
  <c r="E73" i="60"/>
  <c r="E72" i="60"/>
  <c r="D72" i="60"/>
  <c r="D71" i="60"/>
  <c r="E71" i="60"/>
  <c r="E70" i="60"/>
  <c r="D70" i="60"/>
  <c r="D69" i="60"/>
  <c r="E69" i="60"/>
  <c r="E68" i="60"/>
  <c r="D68" i="60"/>
  <c r="E67" i="60"/>
  <c r="D67" i="60"/>
  <c r="D64" i="60"/>
  <c r="E64" i="60"/>
  <c r="D63" i="60"/>
  <c r="E63" i="60"/>
  <c r="E62" i="60"/>
  <c r="D62" i="60"/>
  <c r="D61" i="60"/>
  <c r="E61" i="60"/>
  <c r="E60" i="60"/>
  <c r="D60" i="60"/>
  <c r="D59" i="60"/>
  <c r="E59" i="60"/>
  <c r="E58" i="60"/>
  <c r="D58" i="60"/>
  <c r="D57" i="60"/>
  <c r="E57" i="60"/>
  <c r="D56" i="60"/>
  <c r="E56" i="60"/>
  <c r="I61" i="60"/>
  <c r="E29" i="60"/>
  <c r="C29" i="60"/>
  <c r="F22" i="60"/>
  <c r="F20" i="60"/>
  <c r="CL16" i="60"/>
  <c r="CL20" i="60"/>
  <c r="C43" i="60"/>
  <c r="D43" i="60"/>
  <c r="CJ16" i="60"/>
  <c r="E43" i="60"/>
  <c r="F43" i="60"/>
  <c r="CF16" i="60"/>
  <c r="CF20" i="60"/>
  <c r="C42" i="60"/>
  <c r="D42" i="60"/>
  <c r="CD16" i="60"/>
  <c r="E42" i="60"/>
  <c r="F42" i="60"/>
  <c r="BZ16" i="60"/>
  <c r="BZ20" i="60"/>
  <c r="C41" i="60"/>
  <c r="D41" i="60"/>
  <c r="BX16" i="60"/>
  <c r="E41" i="60"/>
  <c r="F41" i="60"/>
  <c r="BT16" i="60"/>
  <c r="BT20" i="60"/>
  <c r="C40" i="60"/>
  <c r="D40" i="60"/>
  <c r="BR16" i="60"/>
  <c r="E40" i="60"/>
  <c r="F40" i="60"/>
  <c r="BN16" i="60"/>
  <c r="BN20" i="60"/>
  <c r="C39" i="60"/>
  <c r="D39" i="60"/>
  <c r="BL16" i="60"/>
  <c r="E39" i="60"/>
  <c r="F39" i="60"/>
  <c r="BH16" i="60"/>
  <c r="BH20" i="60"/>
  <c r="C38" i="60"/>
  <c r="D38" i="60"/>
  <c r="BF16" i="60"/>
  <c r="E38" i="60"/>
  <c r="F38" i="60"/>
  <c r="BB16" i="60"/>
  <c r="BB20" i="60"/>
  <c r="C37" i="60"/>
  <c r="D37" i="60"/>
  <c r="AZ16" i="60"/>
  <c r="AV16" i="60"/>
  <c r="AV20" i="60"/>
  <c r="C36" i="60"/>
  <c r="D36" i="60"/>
  <c r="AT16" i="60"/>
  <c r="AP16" i="60"/>
  <c r="AP20" i="60"/>
  <c r="C35" i="60"/>
  <c r="D35" i="60"/>
  <c r="AN16" i="60"/>
  <c r="AJ16" i="60"/>
  <c r="AJ20" i="60"/>
  <c r="C34" i="60"/>
  <c r="D34" i="60"/>
  <c r="AH16" i="60"/>
  <c r="AD16" i="60"/>
  <c r="AD20" i="60"/>
  <c r="C33" i="60"/>
  <c r="D33" i="60"/>
  <c r="AB16" i="60"/>
  <c r="X16" i="60"/>
  <c r="X20" i="60"/>
  <c r="C32" i="60"/>
  <c r="D32" i="60"/>
  <c r="V16" i="60"/>
  <c r="R16" i="60"/>
  <c r="R20" i="60"/>
  <c r="C31" i="60"/>
  <c r="D31" i="60"/>
  <c r="P16" i="60"/>
  <c r="L16" i="60"/>
  <c r="L20" i="60"/>
  <c r="C30" i="60"/>
  <c r="D30" i="60"/>
  <c r="J16" i="60"/>
  <c r="D16" i="60"/>
  <c r="F24" i="60"/>
  <c r="CH7" i="60"/>
  <c r="B210" i="60"/>
  <c r="CB7" i="60"/>
  <c r="B199" i="60"/>
  <c r="BV7" i="60"/>
  <c r="B188" i="60"/>
  <c r="BP7" i="60"/>
  <c r="B177" i="60"/>
  <c r="BJ7" i="60"/>
  <c r="B166" i="60"/>
  <c r="B155" i="60"/>
  <c r="AX7" i="60"/>
  <c r="B144" i="60"/>
  <c r="AR7" i="60"/>
  <c r="B133" i="60"/>
  <c r="AL7" i="60"/>
  <c r="B122" i="60"/>
  <c r="AG7" i="60"/>
  <c r="AI7" i="60"/>
  <c r="AF7" i="60"/>
  <c r="B111" i="60"/>
  <c r="Z7" i="60"/>
  <c r="B100" i="60"/>
  <c r="T7" i="60"/>
  <c r="B89" i="60"/>
  <c r="N7" i="60"/>
  <c r="B78" i="60"/>
  <c r="H7" i="60"/>
  <c r="B67" i="60"/>
  <c r="B7" i="60"/>
  <c r="B56" i="60"/>
  <c r="CJ4" i="60"/>
  <c r="B209" i="60"/>
  <c r="CD4" i="60"/>
  <c r="B198" i="60"/>
  <c r="BX4" i="60"/>
  <c r="B187" i="60"/>
  <c r="BR4" i="60"/>
  <c r="B176" i="60"/>
  <c r="BL4" i="60"/>
  <c r="B165" i="60"/>
  <c r="BF4" i="60"/>
  <c r="B154" i="60"/>
  <c r="AZ4" i="60"/>
  <c r="B143" i="60"/>
  <c r="AT4" i="60"/>
  <c r="B132" i="60"/>
  <c r="AN4" i="60"/>
  <c r="B121" i="60"/>
  <c r="AH4" i="60"/>
  <c r="B110" i="60"/>
  <c r="AB4" i="60"/>
  <c r="B99" i="60"/>
  <c r="V4" i="60"/>
  <c r="B88" i="60"/>
  <c r="P4" i="60"/>
  <c r="B77" i="60"/>
  <c r="J4" i="60"/>
  <c r="B66" i="60"/>
  <c r="D4" i="60"/>
  <c r="B55" i="60"/>
  <c r="C10" i="40"/>
  <c r="A48" i="3"/>
  <c r="D218" i="59"/>
  <c r="E218" i="59"/>
  <c r="D217" i="59"/>
  <c r="E217" i="59"/>
  <c r="D216" i="59"/>
  <c r="E216" i="59"/>
  <c r="D215" i="59"/>
  <c r="E215" i="59"/>
  <c r="E214" i="59"/>
  <c r="D214" i="59"/>
  <c r="D213" i="59"/>
  <c r="E213" i="59"/>
  <c r="E212" i="59"/>
  <c r="D212" i="59"/>
  <c r="D211" i="59"/>
  <c r="E211" i="59"/>
  <c r="D210" i="59"/>
  <c r="E210" i="59"/>
  <c r="E207" i="59"/>
  <c r="D207" i="59"/>
  <c r="E206" i="59"/>
  <c r="D206" i="59"/>
  <c r="D205" i="59"/>
  <c r="E205" i="59"/>
  <c r="E204" i="59"/>
  <c r="D204" i="59"/>
  <c r="D203" i="59"/>
  <c r="E203" i="59"/>
  <c r="E202" i="59"/>
  <c r="D202" i="59"/>
  <c r="D201" i="59"/>
  <c r="E201" i="59"/>
  <c r="E200" i="59"/>
  <c r="D200" i="59"/>
  <c r="E199" i="59"/>
  <c r="D199" i="59"/>
  <c r="D196" i="59"/>
  <c r="E196" i="59"/>
  <c r="D195" i="59"/>
  <c r="E195" i="59"/>
  <c r="D194" i="59"/>
  <c r="E194" i="59"/>
  <c r="D193" i="59"/>
  <c r="E193" i="59"/>
  <c r="D192" i="59"/>
  <c r="E192" i="59"/>
  <c r="D191" i="59"/>
  <c r="E191" i="59"/>
  <c r="E190" i="59"/>
  <c r="D190" i="59"/>
  <c r="D189" i="59"/>
  <c r="E189" i="59"/>
  <c r="D188" i="59"/>
  <c r="E188" i="59"/>
  <c r="E185" i="59"/>
  <c r="D185" i="59"/>
  <c r="E184" i="59"/>
  <c r="D184" i="59"/>
  <c r="D183" i="59"/>
  <c r="E183" i="59"/>
  <c r="D182" i="59"/>
  <c r="E182" i="59"/>
  <c r="D181" i="59"/>
  <c r="E181" i="59"/>
  <c r="E180" i="59"/>
  <c r="D180" i="59"/>
  <c r="D179" i="59"/>
  <c r="E179" i="59"/>
  <c r="D178" i="59"/>
  <c r="E178" i="59"/>
  <c r="D177" i="59"/>
  <c r="E177" i="59"/>
  <c r="D174" i="59"/>
  <c r="E174" i="59"/>
  <c r="D173" i="59"/>
  <c r="E173" i="59"/>
  <c r="E172" i="59"/>
  <c r="D172" i="59"/>
  <c r="D171" i="59"/>
  <c r="E171" i="59"/>
  <c r="E170" i="59"/>
  <c r="D170" i="59"/>
  <c r="D169" i="59"/>
  <c r="E169" i="59"/>
  <c r="E168" i="59"/>
  <c r="D168" i="59"/>
  <c r="D167" i="59"/>
  <c r="E167" i="59"/>
  <c r="D166" i="59"/>
  <c r="E166" i="59"/>
  <c r="D163" i="59"/>
  <c r="D162" i="59"/>
  <c r="D161" i="59"/>
  <c r="D160" i="59"/>
  <c r="D159" i="59"/>
  <c r="D158" i="59"/>
  <c r="D157" i="59"/>
  <c r="D156" i="59"/>
  <c r="D155" i="59"/>
  <c r="D152" i="59"/>
  <c r="D151" i="59"/>
  <c r="D150" i="59"/>
  <c r="D149" i="59"/>
  <c r="D148" i="59"/>
  <c r="D147" i="59"/>
  <c r="D146" i="59"/>
  <c r="D145" i="59"/>
  <c r="D144" i="59"/>
  <c r="D141" i="59"/>
  <c r="E141" i="59"/>
  <c r="D140" i="59"/>
  <c r="E140" i="59"/>
  <c r="E139" i="59"/>
  <c r="D139" i="59"/>
  <c r="D138" i="59"/>
  <c r="E138" i="59"/>
  <c r="E137" i="59"/>
  <c r="D137" i="59"/>
  <c r="D136" i="59"/>
  <c r="E136" i="59"/>
  <c r="E135" i="59"/>
  <c r="D135" i="59"/>
  <c r="D134" i="59"/>
  <c r="E134" i="59"/>
  <c r="D133" i="59"/>
  <c r="E133" i="59"/>
  <c r="E130" i="59"/>
  <c r="D130" i="59"/>
  <c r="E129" i="59"/>
  <c r="D129" i="59"/>
  <c r="D128" i="59"/>
  <c r="E128" i="59"/>
  <c r="D127" i="59"/>
  <c r="E127" i="59"/>
  <c r="E126" i="59"/>
  <c r="D126" i="59"/>
  <c r="D125" i="59"/>
  <c r="E125" i="59"/>
  <c r="E124" i="59"/>
  <c r="D124" i="59"/>
  <c r="D123" i="59"/>
  <c r="E123" i="59"/>
  <c r="D122" i="59"/>
  <c r="E122" i="59"/>
  <c r="E119" i="59"/>
  <c r="D119" i="59"/>
  <c r="E118" i="59"/>
  <c r="D118" i="59"/>
  <c r="D117" i="59"/>
  <c r="E117" i="59"/>
  <c r="E116" i="59"/>
  <c r="D116" i="59"/>
  <c r="D115" i="59"/>
  <c r="E115" i="59"/>
  <c r="E114" i="59"/>
  <c r="D114" i="59"/>
  <c r="D113" i="59"/>
  <c r="E113" i="59"/>
  <c r="E112" i="59"/>
  <c r="D112" i="59"/>
  <c r="E111" i="59"/>
  <c r="I116" i="59"/>
  <c r="D111" i="59"/>
  <c r="D108" i="59"/>
  <c r="E108" i="59"/>
  <c r="D107" i="59"/>
  <c r="E107" i="59"/>
  <c r="E106" i="59"/>
  <c r="D106" i="59"/>
  <c r="D105" i="59"/>
  <c r="E105" i="59"/>
  <c r="E104" i="59"/>
  <c r="D104" i="59"/>
  <c r="D103" i="59"/>
  <c r="E103" i="59"/>
  <c r="E102" i="59"/>
  <c r="D102" i="59"/>
  <c r="D101" i="59"/>
  <c r="E101" i="59"/>
  <c r="D100" i="59"/>
  <c r="E100" i="59"/>
  <c r="E97" i="59"/>
  <c r="D97" i="59"/>
  <c r="E96" i="59"/>
  <c r="D96" i="59"/>
  <c r="D95" i="59"/>
  <c r="E95" i="59"/>
  <c r="E94" i="59"/>
  <c r="D94" i="59"/>
  <c r="D93" i="59"/>
  <c r="E93" i="59"/>
  <c r="E92" i="59"/>
  <c r="D92" i="59"/>
  <c r="D91" i="59"/>
  <c r="E91" i="59"/>
  <c r="E90" i="59"/>
  <c r="D90" i="59"/>
  <c r="E89" i="59"/>
  <c r="D89" i="59"/>
  <c r="D86" i="59"/>
  <c r="E86" i="59"/>
  <c r="D85" i="59"/>
  <c r="E85" i="59"/>
  <c r="E84" i="59"/>
  <c r="D84" i="59"/>
  <c r="D83" i="59"/>
  <c r="E83" i="59"/>
  <c r="E82" i="59"/>
  <c r="D82" i="59"/>
  <c r="D81" i="59"/>
  <c r="E81" i="59"/>
  <c r="E80" i="59"/>
  <c r="D80" i="59"/>
  <c r="D79" i="59"/>
  <c r="E79" i="59"/>
  <c r="D78" i="59"/>
  <c r="E78" i="59"/>
  <c r="E75" i="59"/>
  <c r="D75" i="59"/>
  <c r="E74" i="59"/>
  <c r="D74" i="59"/>
  <c r="D73" i="59"/>
  <c r="E73" i="59"/>
  <c r="E72" i="59"/>
  <c r="D72" i="59"/>
  <c r="D71" i="59"/>
  <c r="E71" i="59"/>
  <c r="E70" i="59"/>
  <c r="D70" i="59"/>
  <c r="D69" i="59"/>
  <c r="E69" i="59"/>
  <c r="E68" i="59"/>
  <c r="D68" i="59"/>
  <c r="E67" i="59"/>
  <c r="I72" i="59"/>
  <c r="D67" i="59"/>
  <c r="D64" i="59"/>
  <c r="E64" i="59"/>
  <c r="D63" i="59"/>
  <c r="E63" i="59"/>
  <c r="E62" i="59"/>
  <c r="D62" i="59"/>
  <c r="D61" i="59"/>
  <c r="E61" i="59"/>
  <c r="E60" i="59"/>
  <c r="D60" i="59"/>
  <c r="D59" i="59"/>
  <c r="E59" i="59"/>
  <c r="E58" i="59"/>
  <c r="D58" i="59"/>
  <c r="D57" i="59"/>
  <c r="E57" i="59"/>
  <c r="D56" i="59"/>
  <c r="E56" i="59"/>
  <c r="E29" i="59"/>
  <c r="F29" i="59"/>
  <c r="C29" i="59"/>
  <c r="D29" i="59"/>
  <c r="F22" i="59"/>
  <c r="F20" i="59"/>
  <c r="CL16" i="59"/>
  <c r="CL20" i="59"/>
  <c r="C43" i="59"/>
  <c r="D43" i="59"/>
  <c r="CJ16" i="59"/>
  <c r="E43" i="59"/>
  <c r="F43" i="59"/>
  <c r="CF16" i="59"/>
  <c r="CF20" i="59"/>
  <c r="C42" i="59"/>
  <c r="D42" i="59"/>
  <c r="CD16" i="59"/>
  <c r="E42" i="59"/>
  <c r="F42" i="59"/>
  <c r="BZ16" i="59"/>
  <c r="BZ20" i="59"/>
  <c r="C41" i="59"/>
  <c r="D41" i="59"/>
  <c r="BX16" i="59"/>
  <c r="E41" i="59"/>
  <c r="F41" i="59"/>
  <c r="BT16" i="59"/>
  <c r="BT20" i="59"/>
  <c r="C40" i="59"/>
  <c r="D40" i="59"/>
  <c r="BR16" i="59"/>
  <c r="BN16" i="59"/>
  <c r="BN20" i="59"/>
  <c r="C39" i="59"/>
  <c r="D39" i="59"/>
  <c r="BL16" i="59"/>
  <c r="BN22" i="59"/>
  <c r="BH16" i="59"/>
  <c r="BH20" i="59"/>
  <c r="C38" i="59"/>
  <c r="D38" i="59"/>
  <c r="BF16" i="59"/>
  <c r="BB16" i="59"/>
  <c r="BB20" i="59"/>
  <c r="C37" i="59"/>
  <c r="D37" i="59"/>
  <c r="AZ16" i="59"/>
  <c r="AV16" i="59"/>
  <c r="AV20" i="59"/>
  <c r="C36" i="59"/>
  <c r="D36" i="59"/>
  <c r="AT16" i="59"/>
  <c r="AP16" i="59"/>
  <c r="AP20" i="59"/>
  <c r="C35" i="59"/>
  <c r="D35" i="59"/>
  <c r="AN16" i="59"/>
  <c r="AJ16" i="59"/>
  <c r="AJ20" i="59"/>
  <c r="C34" i="59"/>
  <c r="D34" i="59"/>
  <c r="AH16" i="59"/>
  <c r="AD16" i="59"/>
  <c r="AD20" i="59"/>
  <c r="C33" i="59"/>
  <c r="D33" i="59"/>
  <c r="AB16" i="59"/>
  <c r="X16" i="59"/>
  <c r="X20" i="59"/>
  <c r="C32" i="59"/>
  <c r="D32" i="59"/>
  <c r="V16" i="59"/>
  <c r="R16" i="59"/>
  <c r="R20" i="59"/>
  <c r="C31" i="59"/>
  <c r="D31" i="59"/>
  <c r="P16" i="59"/>
  <c r="L16" i="59"/>
  <c r="L20" i="59"/>
  <c r="C30" i="59"/>
  <c r="D30" i="59"/>
  <c r="J16" i="59"/>
  <c r="D16" i="59"/>
  <c r="F24" i="59"/>
  <c r="CH7" i="59"/>
  <c r="B210" i="59"/>
  <c r="CC7" i="59"/>
  <c r="CE7" i="59"/>
  <c r="CB7" i="59"/>
  <c r="B199" i="59"/>
  <c r="BV7" i="59"/>
  <c r="B188" i="59"/>
  <c r="BP7" i="59"/>
  <c r="B177" i="59"/>
  <c r="BJ7" i="59"/>
  <c r="B166" i="59"/>
  <c r="BD7" i="59"/>
  <c r="B155" i="59"/>
  <c r="AX7" i="59"/>
  <c r="B144" i="59"/>
  <c r="AR7" i="59"/>
  <c r="B133" i="59"/>
  <c r="AL7" i="59"/>
  <c r="B122" i="59"/>
  <c r="AF7" i="59"/>
  <c r="B111" i="59"/>
  <c r="Z7" i="59"/>
  <c r="B100" i="59"/>
  <c r="T7" i="59"/>
  <c r="B89" i="59"/>
  <c r="N7" i="59"/>
  <c r="B78" i="59"/>
  <c r="H7" i="59"/>
  <c r="B67" i="59"/>
  <c r="B7" i="59"/>
  <c r="B56" i="59"/>
  <c r="AZ4" i="59"/>
  <c r="B143" i="59"/>
  <c r="AT4" i="59"/>
  <c r="B132" i="59"/>
  <c r="AN4" i="59"/>
  <c r="B121" i="59"/>
  <c r="AH4" i="59"/>
  <c r="B110" i="59"/>
  <c r="AB4" i="59"/>
  <c r="B99" i="59"/>
  <c r="V4" i="59"/>
  <c r="B88" i="59"/>
  <c r="P4" i="59"/>
  <c r="B77" i="59"/>
  <c r="J4" i="59"/>
  <c r="B66" i="59"/>
  <c r="D4" i="59"/>
  <c r="B55" i="59"/>
  <c r="J49" i="7"/>
  <c r="K49" i="52"/>
  <c r="AX7" i="58"/>
  <c r="BD7" i="58"/>
  <c r="B155" i="58"/>
  <c r="L49" i="58"/>
  <c r="J41" i="57"/>
  <c r="K41" i="57"/>
  <c r="L41" i="57"/>
  <c r="J42" i="57"/>
  <c r="J49" i="57"/>
  <c r="K42" i="57"/>
  <c r="L42" i="57"/>
  <c r="J43" i="57"/>
  <c r="K43" i="57"/>
  <c r="L43" i="57"/>
  <c r="J44" i="57"/>
  <c r="K44" i="57"/>
  <c r="L44" i="57"/>
  <c r="J45" i="57"/>
  <c r="K45" i="57"/>
  <c r="L45" i="57"/>
  <c r="J46" i="57"/>
  <c r="K46" i="57"/>
  <c r="L46" i="57"/>
  <c r="J47" i="57"/>
  <c r="K47" i="57"/>
  <c r="L47" i="57"/>
  <c r="J48" i="57"/>
  <c r="K48" i="57"/>
  <c r="L48" i="57"/>
  <c r="L40" i="57"/>
  <c r="K40" i="57"/>
  <c r="J40" i="57"/>
  <c r="J41" i="56"/>
  <c r="K41" i="56"/>
  <c r="K49" i="56"/>
  <c r="L41" i="56"/>
  <c r="J42" i="56"/>
  <c r="K42" i="56"/>
  <c r="L42" i="56"/>
  <c r="L49" i="56"/>
  <c r="J43" i="56"/>
  <c r="K43" i="56"/>
  <c r="L43" i="56"/>
  <c r="J44" i="56"/>
  <c r="K44" i="56"/>
  <c r="L44" i="56"/>
  <c r="J45" i="56"/>
  <c r="K45" i="56"/>
  <c r="L45" i="56"/>
  <c r="J46" i="56"/>
  <c r="K46" i="56"/>
  <c r="L46" i="56"/>
  <c r="J47" i="56"/>
  <c r="K47" i="56"/>
  <c r="L47" i="56"/>
  <c r="J48" i="56"/>
  <c r="K48" i="56"/>
  <c r="L48" i="56"/>
  <c r="L40" i="56"/>
  <c r="K40" i="56"/>
  <c r="J40" i="56"/>
  <c r="K49" i="57"/>
  <c r="J49" i="58"/>
  <c r="L38" i="58"/>
  <c r="K38" i="13"/>
  <c r="J38" i="18"/>
  <c r="K38" i="8"/>
  <c r="L38" i="12"/>
  <c r="D218" i="58"/>
  <c r="E218" i="58"/>
  <c r="D217" i="58"/>
  <c r="E217" i="58"/>
  <c r="D216" i="58"/>
  <c r="E216" i="58"/>
  <c r="E215" i="58"/>
  <c r="D215" i="58"/>
  <c r="D214" i="58"/>
  <c r="E214" i="58"/>
  <c r="E213" i="58"/>
  <c r="D213" i="58"/>
  <c r="D212" i="58"/>
  <c r="E212" i="58"/>
  <c r="E211" i="58"/>
  <c r="D211" i="58"/>
  <c r="E210" i="58"/>
  <c r="D210" i="58"/>
  <c r="D207" i="58"/>
  <c r="E207" i="58"/>
  <c r="D206" i="58"/>
  <c r="E206" i="58"/>
  <c r="E205" i="58"/>
  <c r="D205" i="58"/>
  <c r="D204" i="58"/>
  <c r="E204" i="58"/>
  <c r="E203" i="58"/>
  <c r="D203" i="58"/>
  <c r="D202" i="58"/>
  <c r="E202" i="58"/>
  <c r="E201" i="58"/>
  <c r="D201" i="58"/>
  <c r="D200" i="58"/>
  <c r="E200" i="58"/>
  <c r="D199" i="58"/>
  <c r="E199" i="58"/>
  <c r="E196" i="58"/>
  <c r="D196" i="58"/>
  <c r="E195" i="58"/>
  <c r="D195" i="58"/>
  <c r="D194" i="58"/>
  <c r="E194" i="58"/>
  <c r="E193" i="58"/>
  <c r="D193" i="58"/>
  <c r="D192" i="58"/>
  <c r="E192" i="58"/>
  <c r="E191" i="58"/>
  <c r="D191" i="58"/>
  <c r="D190" i="58"/>
  <c r="E190" i="58"/>
  <c r="E189" i="58"/>
  <c r="D189" i="58"/>
  <c r="E188" i="58"/>
  <c r="D188" i="58"/>
  <c r="D185" i="58"/>
  <c r="E185" i="58"/>
  <c r="D184" i="58"/>
  <c r="E184" i="58"/>
  <c r="E183" i="58"/>
  <c r="D183" i="58"/>
  <c r="D182" i="58"/>
  <c r="E182" i="58"/>
  <c r="E181" i="58"/>
  <c r="D181" i="58"/>
  <c r="D180" i="58"/>
  <c r="E180" i="58"/>
  <c r="E179" i="58"/>
  <c r="D179" i="58"/>
  <c r="D178" i="58"/>
  <c r="E178" i="58"/>
  <c r="D177" i="58"/>
  <c r="E177" i="58"/>
  <c r="E174" i="58"/>
  <c r="D174" i="58"/>
  <c r="E173" i="58"/>
  <c r="D173" i="58"/>
  <c r="D172" i="58"/>
  <c r="E172" i="58"/>
  <c r="E171" i="58"/>
  <c r="D171" i="58"/>
  <c r="D170" i="58"/>
  <c r="E170" i="58"/>
  <c r="E169" i="58"/>
  <c r="D169" i="58"/>
  <c r="D168" i="58"/>
  <c r="E168" i="58"/>
  <c r="E167" i="58"/>
  <c r="D167" i="58"/>
  <c r="E166" i="58"/>
  <c r="D166" i="58"/>
  <c r="D163" i="58"/>
  <c r="E163" i="58"/>
  <c r="D162" i="58"/>
  <c r="E162" i="58"/>
  <c r="E161" i="58"/>
  <c r="D161" i="58"/>
  <c r="D160" i="58"/>
  <c r="E160" i="58"/>
  <c r="E159" i="58"/>
  <c r="D159" i="58"/>
  <c r="D158" i="58"/>
  <c r="E158" i="58"/>
  <c r="E157" i="58"/>
  <c r="D157" i="58"/>
  <c r="D156" i="58"/>
  <c r="E156" i="58"/>
  <c r="D155" i="58"/>
  <c r="E155" i="58"/>
  <c r="D152" i="58"/>
  <c r="D151" i="58"/>
  <c r="D150" i="58"/>
  <c r="D149" i="58"/>
  <c r="D148" i="58"/>
  <c r="D147" i="58"/>
  <c r="D146" i="58"/>
  <c r="D145" i="58"/>
  <c r="D144" i="58"/>
  <c r="D141" i="58"/>
  <c r="D140" i="58"/>
  <c r="D139" i="58"/>
  <c r="D138" i="58"/>
  <c r="D137" i="58"/>
  <c r="D136" i="58"/>
  <c r="D135" i="58"/>
  <c r="D134" i="58"/>
  <c r="D133" i="58"/>
  <c r="D130" i="58"/>
  <c r="D129" i="58"/>
  <c r="D128" i="58"/>
  <c r="D127" i="58"/>
  <c r="D126" i="58"/>
  <c r="D125" i="58"/>
  <c r="D124" i="58"/>
  <c r="D123" i="58"/>
  <c r="D122" i="58"/>
  <c r="D119" i="58"/>
  <c r="E119" i="58"/>
  <c r="D118" i="58"/>
  <c r="E118" i="58"/>
  <c r="E117" i="58"/>
  <c r="D117" i="58"/>
  <c r="D116" i="58"/>
  <c r="E116" i="58"/>
  <c r="E115" i="58"/>
  <c r="D115" i="58"/>
  <c r="D114" i="58"/>
  <c r="E114" i="58"/>
  <c r="E113" i="58"/>
  <c r="D113" i="58"/>
  <c r="D112" i="58"/>
  <c r="E112" i="58"/>
  <c r="D111" i="58"/>
  <c r="E111" i="58"/>
  <c r="E108" i="58"/>
  <c r="D108" i="58"/>
  <c r="E107" i="58"/>
  <c r="D107" i="58"/>
  <c r="D106" i="58"/>
  <c r="E106" i="58"/>
  <c r="E105" i="58"/>
  <c r="D105" i="58"/>
  <c r="D104" i="58"/>
  <c r="E104" i="58"/>
  <c r="E103" i="58"/>
  <c r="D103" i="58"/>
  <c r="D102" i="58"/>
  <c r="E102" i="58"/>
  <c r="E101" i="58"/>
  <c r="D101" i="58"/>
  <c r="E100" i="58"/>
  <c r="D100" i="58"/>
  <c r="D97" i="58"/>
  <c r="E97" i="58"/>
  <c r="D96" i="58"/>
  <c r="E96" i="58"/>
  <c r="E95" i="58"/>
  <c r="D95" i="58"/>
  <c r="D94" i="58"/>
  <c r="E94" i="58"/>
  <c r="E93" i="58"/>
  <c r="D93" i="58"/>
  <c r="D92" i="58"/>
  <c r="E92" i="58"/>
  <c r="E91" i="58"/>
  <c r="D91" i="58"/>
  <c r="D90" i="58"/>
  <c r="E90" i="58"/>
  <c r="D89" i="58"/>
  <c r="E89" i="58"/>
  <c r="E86" i="58"/>
  <c r="D86" i="58"/>
  <c r="E85" i="58"/>
  <c r="D85" i="58"/>
  <c r="D84" i="58"/>
  <c r="E84" i="58"/>
  <c r="D83" i="58"/>
  <c r="E83" i="58"/>
  <c r="E82" i="58"/>
  <c r="D82" i="58"/>
  <c r="D81" i="58"/>
  <c r="E81" i="58"/>
  <c r="E80" i="58"/>
  <c r="D80" i="58"/>
  <c r="D79" i="58"/>
  <c r="E79" i="58"/>
  <c r="D78" i="58"/>
  <c r="E78" i="58"/>
  <c r="E75" i="58"/>
  <c r="D75" i="58"/>
  <c r="E74" i="58"/>
  <c r="D74" i="58"/>
  <c r="D73" i="58"/>
  <c r="E73" i="58"/>
  <c r="E72" i="58"/>
  <c r="D72" i="58"/>
  <c r="D71" i="58"/>
  <c r="E71" i="58"/>
  <c r="E70" i="58"/>
  <c r="D70" i="58"/>
  <c r="D69" i="58"/>
  <c r="E69" i="58"/>
  <c r="E68" i="58"/>
  <c r="D68" i="58"/>
  <c r="E67" i="58"/>
  <c r="D67" i="58"/>
  <c r="D64" i="58"/>
  <c r="E64" i="58"/>
  <c r="D63" i="58"/>
  <c r="E63" i="58"/>
  <c r="E62" i="58"/>
  <c r="D62" i="58"/>
  <c r="D61" i="58"/>
  <c r="E61" i="58"/>
  <c r="E60" i="58"/>
  <c r="D60" i="58"/>
  <c r="D59" i="58"/>
  <c r="E59" i="58"/>
  <c r="E58" i="58"/>
  <c r="D58" i="58"/>
  <c r="D57" i="58"/>
  <c r="E57" i="58"/>
  <c r="D56" i="58"/>
  <c r="E56" i="58"/>
  <c r="C39" i="58"/>
  <c r="D39" i="58"/>
  <c r="C29" i="58"/>
  <c r="D29" i="58"/>
  <c r="F22" i="58"/>
  <c r="BT20" i="58"/>
  <c r="C40" i="58"/>
  <c r="D40" i="58"/>
  <c r="X20" i="58"/>
  <c r="C32" i="58"/>
  <c r="D32" i="58"/>
  <c r="F20" i="58"/>
  <c r="CL16" i="58"/>
  <c r="CL20" i="58"/>
  <c r="C43" i="58"/>
  <c r="D43" i="58"/>
  <c r="CJ16" i="58"/>
  <c r="CF16" i="58"/>
  <c r="CF20" i="58"/>
  <c r="C42" i="58"/>
  <c r="D42" i="58"/>
  <c r="CD16" i="58"/>
  <c r="BZ16" i="58"/>
  <c r="BZ20" i="58"/>
  <c r="C41" i="58"/>
  <c r="D41" i="58"/>
  <c r="BX16" i="58"/>
  <c r="BT16" i="58"/>
  <c r="BR16" i="58"/>
  <c r="BN16" i="58"/>
  <c r="BN20" i="58"/>
  <c r="BL16" i="58"/>
  <c r="BH16" i="58"/>
  <c r="BH20" i="58"/>
  <c r="C38" i="58"/>
  <c r="D38" i="58"/>
  <c r="BF16" i="58"/>
  <c r="BB16" i="58"/>
  <c r="BB20" i="58"/>
  <c r="C37" i="58"/>
  <c r="D37" i="58"/>
  <c r="AZ16" i="58"/>
  <c r="AV16" i="58"/>
  <c r="AV20" i="58"/>
  <c r="C36" i="58"/>
  <c r="D36" i="58"/>
  <c r="AT16" i="58"/>
  <c r="AP16" i="58"/>
  <c r="AP20" i="58"/>
  <c r="C35" i="58"/>
  <c r="D35" i="58"/>
  <c r="AN16" i="58"/>
  <c r="AJ16" i="58"/>
  <c r="AJ20" i="58"/>
  <c r="C34" i="58"/>
  <c r="D34" i="58"/>
  <c r="AH16" i="58"/>
  <c r="AD16" i="58"/>
  <c r="AD20" i="58"/>
  <c r="C33" i="58"/>
  <c r="D33" i="58"/>
  <c r="AB16" i="58"/>
  <c r="X16" i="58"/>
  <c r="V16" i="58"/>
  <c r="R16" i="58"/>
  <c r="R20" i="58"/>
  <c r="C31" i="58"/>
  <c r="D31" i="58"/>
  <c r="P16" i="58"/>
  <c r="L16" i="58"/>
  <c r="L20" i="58"/>
  <c r="C30" i="58"/>
  <c r="D30" i="58"/>
  <c r="J16" i="58"/>
  <c r="D16" i="58"/>
  <c r="F24" i="58"/>
  <c r="AX8" i="58"/>
  <c r="B145" i="58"/>
  <c r="CH7" i="58"/>
  <c r="B210" i="58"/>
  <c r="CB7" i="58"/>
  <c r="B199" i="58"/>
  <c r="BV7" i="58"/>
  <c r="B188" i="58"/>
  <c r="BP7" i="58"/>
  <c r="B177" i="58"/>
  <c r="BJ7" i="58"/>
  <c r="AR7" i="58"/>
  <c r="B133" i="58"/>
  <c r="AL7" i="58"/>
  <c r="AF7" i="58"/>
  <c r="B111" i="58"/>
  <c r="Z7" i="58"/>
  <c r="B100" i="58"/>
  <c r="T7" i="58"/>
  <c r="B89" i="58"/>
  <c r="N7" i="58"/>
  <c r="B78" i="58"/>
  <c r="H7" i="58"/>
  <c r="B67" i="58"/>
  <c r="B7" i="58"/>
  <c r="B56" i="58"/>
  <c r="AZ4" i="58"/>
  <c r="B143" i="58"/>
  <c r="AT4" i="58"/>
  <c r="B132" i="58"/>
  <c r="AN4" i="58"/>
  <c r="B121" i="58"/>
  <c r="AH4" i="58"/>
  <c r="B110" i="58"/>
  <c r="AB4" i="58"/>
  <c r="B99" i="58"/>
  <c r="V4" i="58"/>
  <c r="B88" i="58"/>
  <c r="P4" i="58"/>
  <c r="B77" i="58"/>
  <c r="J4" i="58"/>
  <c r="B66" i="58"/>
  <c r="D4" i="58"/>
  <c r="B55" i="58"/>
  <c r="D218" i="57"/>
  <c r="E218" i="57"/>
  <c r="D217" i="57"/>
  <c r="E217" i="57"/>
  <c r="D216" i="57"/>
  <c r="E216" i="57"/>
  <c r="D215" i="57"/>
  <c r="E215" i="57"/>
  <c r="E214" i="57"/>
  <c r="D214" i="57"/>
  <c r="D213" i="57"/>
  <c r="E213" i="57"/>
  <c r="E212" i="57"/>
  <c r="D212" i="57"/>
  <c r="D211" i="57"/>
  <c r="E211" i="57"/>
  <c r="D210" i="57"/>
  <c r="E210" i="57"/>
  <c r="E207" i="57"/>
  <c r="D207" i="57"/>
  <c r="E206" i="57"/>
  <c r="D206" i="57"/>
  <c r="D205" i="57"/>
  <c r="E205" i="57"/>
  <c r="E204" i="57"/>
  <c r="D204" i="57"/>
  <c r="D203" i="57"/>
  <c r="E203" i="57"/>
  <c r="E202" i="57"/>
  <c r="D202" i="57"/>
  <c r="D201" i="57"/>
  <c r="E201" i="57"/>
  <c r="E200" i="57"/>
  <c r="D200" i="57"/>
  <c r="E199" i="57"/>
  <c r="D199" i="57"/>
  <c r="D196" i="57"/>
  <c r="E196" i="57"/>
  <c r="D195" i="57"/>
  <c r="E195" i="57"/>
  <c r="E194" i="57"/>
  <c r="D194" i="57"/>
  <c r="D193" i="57"/>
  <c r="E193" i="57"/>
  <c r="E192" i="57"/>
  <c r="D192" i="57"/>
  <c r="D191" i="57"/>
  <c r="E191" i="57"/>
  <c r="E190" i="57"/>
  <c r="D190" i="57"/>
  <c r="D189" i="57"/>
  <c r="E189" i="57"/>
  <c r="D188" i="57"/>
  <c r="E188" i="57"/>
  <c r="E185" i="57"/>
  <c r="D185" i="57"/>
  <c r="E184" i="57"/>
  <c r="D184" i="57"/>
  <c r="D183" i="57"/>
  <c r="E183" i="57"/>
  <c r="E182" i="57"/>
  <c r="D182" i="57"/>
  <c r="D181" i="57"/>
  <c r="E181" i="57"/>
  <c r="E180" i="57"/>
  <c r="D180" i="57"/>
  <c r="D179" i="57"/>
  <c r="E179" i="57"/>
  <c r="E178" i="57"/>
  <c r="D178" i="57"/>
  <c r="E177" i="57"/>
  <c r="D177" i="57"/>
  <c r="D174" i="57"/>
  <c r="E174" i="57"/>
  <c r="D173" i="57"/>
  <c r="E173" i="57"/>
  <c r="E172" i="57"/>
  <c r="D172" i="57"/>
  <c r="D171" i="57"/>
  <c r="E171" i="57"/>
  <c r="E170" i="57"/>
  <c r="D170" i="57"/>
  <c r="D169" i="57"/>
  <c r="E169" i="57"/>
  <c r="E168" i="57"/>
  <c r="D168" i="57"/>
  <c r="D167" i="57"/>
  <c r="E167" i="57"/>
  <c r="D166" i="57"/>
  <c r="E166" i="57"/>
  <c r="D163" i="57"/>
  <c r="E163" i="57"/>
  <c r="D162" i="57"/>
  <c r="E162" i="57"/>
  <c r="E161" i="57"/>
  <c r="D161" i="57"/>
  <c r="D160" i="57"/>
  <c r="E160" i="57"/>
  <c r="E159" i="57"/>
  <c r="D159" i="57"/>
  <c r="D158" i="57"/>
  <c r="E158" i="57"/>
  <c r="E157" i="57"/>
  <c r="D157" i="57"/>
  <c r="D156" i="57"/>
  <c r="E156" i="57"/>
  <c r="D155" i="57"/>
  <c r="E155" i="57"/>
  <c r="E152" i="57"/>
  <c r="D152" i="57"/>
  <c r="E151" i="57"/>
  <c r="D151" i="57"/>
  <c r="D150" i="57"/>
  <c r="E150" i="57"/>
  <c r="E149" i="57"/>
  <c r="D149" i="57"/>
  <c r="D148" i="57"/>
  <c r="E148" i="57"/>
  <c r="E147" i="57"/>
  <c r="D147" i="57"/>
  <c r="D146" i="57"/>
  <c r="E146" i="57"/>
  <c r="E145" i="57"/>
  <c r="D145" i="57"/>
  <c r="E144" i="57"/>
  <c r="D144" i="57"/>
  <c r="D141" i="57"/>
  <c r="D140" i="57"/>
  <c r="D139" i="57"/>
  <c r="D138" i="57"/>
  <c r="D137" i="57"/>
  <c r="D136" i="57"/>
  <c r="D135" i="57"/>
  <c r="D134" i="57"/>
  <c r="D133" i="57"/>
  <c r="D130" i="57"/>
  <c r="D129" i="57"/>
  <c r="D128" i="57"/>
  <c r="D127" i="57"/>
  <c r="D126" i="57"/>
  <c r="D125" i="57"/>
  <c r="D124" i="57"/>
  <c r="D123" i="57"/>
  <c r="D122" i="57"/>
  <c r="E119" i="57"/>
  <c r="D119" i="57"/>
  <c r="E118" i="57"/>
  <c r="D118" i="57"/>
  <c r="D117" i="57"/>
  <c r="E117" i="57"/>
  <c r="E116" i="57"/>
  <c r="D116" i="57"/>
  <c r="D115" i="57"/>
  <c r="E115" i="57"/>
  <c r="E114" i="57"/>
  <c r="D114" i="57"/>
  <c r="D113" i="57"/>
  <c r="E113" i="57"/>
  <c r="E112" i="57"/>
  <c r="D112" i="57"/>
  <c r="E111" i="57"/>
  <c r="D111" i="57"/>
  <c r="D108" i="57"/>
  <c r="E108" i="57"/>
  <c r="D107" i="57"/>
  <c r="E107" i="57"/>
  <c r="E106" i="57"/>
  <c r="D106" i="57"/>
  <c r="D105" i="57"/>
  <c r="E105" i="57"/>
  <c r="E104" i="57"/>
  <c r="D104" i="57"/>
  <c r="D103" i="57"/>
  <c r="E103" i="57"/>
  <c r="E102" i="57"/>
  <c r="D102" i="57"/>
  <c r="D101" i="57"/>
  <c r="E101" i="57"/>
  <c r="D100" i="57"/>
  <c r="E100" i="57"/>
  <c r="E97" i="57"/>
  <c r="D97" i="57"/>
  <c r="E96" i="57"/>
  <c r="D96" i="57"/>
  <c r="D95" i="57"/>
  <c r="E95" i="57"/>
  <c r="E94" i="57"/>
  <c r="D94" i="57"/>
  <c r="D93" i="57"/>
  <c r="E93" i="57"/>
  <c r="E92" i="57"/>
  <c r="D92" i="57"/>
  <c r="D91" i="57"/>
  <c r="E91" i="57"/>
  <c r="E90" i="57"/>
  <c r="D90" i="57"/>
  <c r="E89" i="57"/>
  <c r="D89" i="57"/>
  <c r="D86" i="57"/>
  <c r="E86" i="57"/>
  <c r="D85" i="57"/>
  <c r="E85" i="57"/>
  <c r="E84" i="57"/>
  <c r="D84" i="57"/>
  <c r="D83" i="57"/>
  <c r="E83" i="57"/>
  <c r="E82" i="57"/>
  <c r="D82" i="57"/>
  <c r="D81" i="57"/>
  <c r="E81" i="57"/>
  <c r="E80" i="57"/>
  <c r="D80" i="57"/>
  <c r="D79" i="57"/>
  <c r="E79" i="57"/>
  <c r="D78" i="57"/>
  <c r="E78" i="57"/>
  <c r="E75" i="57"/>
  <c r="D75" i="57"/>
  <c r="E74" i="57"/>
  <c r="D74" i="57"/>
  <c r="D73" i="57"/>
  <c r="E73" i="57"/>
  <c r="E72" i="57"/>
  <c r="D72" i="57"/>
  <c r="D71" i="57"/>
  <c r="E71" i="57"/>
  <c r="D70" i="57"/>
  <c r="E70" i="57"/>
  <c r="E69" i="57"/>
  <c r="D69" i="57"/>
  <c r="D68" i="57"/>
  <c r="E68" i="57"/>
  <c r="D67" i="57"/>
  <c r="E67" i="57"/>
  <c r="E64" i="57"/>
  <c r="D64" i="57"/>
  <c r="E63" i="57"/>
  <c r="D63" i="57"/>
  <c r="D62" i="57"/>
  <c r="E62" i="57"/>
  <c r="E61" i="57"/>
  <c r="D61" i="57"/>
  <c r="D60" i="57"/>
  <c r="E60" i="57"/>
  <c r="E59" i="57"/>
  <c r="D59" i="57"/>
  <c r="D58" i="57"/>
  <c r="E58" i="57"/>
  <c r="E57" i="57"/>
  <c r="D57" i="57"/>
  <c r="E56" i="57"/>
  <c r="D56" i="57"/>
  <c r="E34" i="57"/>
  <c r="F34" i="57"/>
  <c r="E32" i="57"/>
  <c r="F32" i="57"/>
  <c r="E30" i="57"/>
  <c r="F30" i="57"/>
  <c r="CL24" i="57"/>
  <c r="BZ24" i="57"/>
  <c r="BN24" i="57"/>
  <c r="BB24" i="57"/>
  <c r="AD24" i="57"/>
  <c r="R24" i="57"/>
  <c r="CF22" i="57"/>
  <c r="BT22" i="57"/>
  <c r="BH22" i="57"/>
  <c r="AJ22" i="57"/>
  <c r="X22" i="57"/>
  <c r="L22" i="57"/>
  <c r="CL20" i="57"/>
  <c r="C43" i="57"/>
  <c r="D43" i="57"/>
  <c r="BZ20" i="57"/>
  <c r="C41" i="57"/>
  <c r="D41" i="57"/>
  <c r="BN20" i="57"/>
  <c r="C39" i="57"/>
  <c r="D39" i="57"/>
  <c r="BB20" i="57"/>
  <c r="C37" i="57"/>
  <c r="D37" i="57"/>
  <c r="AD20" i="57"/>
  <c r="C33" i="57"/>
  <c r="D33" i="57"/>
  <c r="R20" i="57"/>
  <c r="C31" i="57"/>
  <c r="D31" i="57"/>
  <c r="F20" i="57"/>
  <c r="C29" i="57"/>
  <c r="D29" i="57"/>
  <c r="CL16" i="57"/>
  <c r="CJ16" i="57"/>
  <c r="CL22" i="57"/>
  <c r="CF16" i="57"/>
  <c r="CF20" i="57"/>
  <c r="C42" i="57"/>
  <c r="D42" i="57"/>
  <c r="CD16" i="57"/>
  <c r="E42" i="57"/>
  <c r="F42" i="57"/>
  <c r="BZ16" i="57"/>
  <c r="BX16" i="57"/>
  <c r="BZ22" i="57"/>
  <c r="BT16" i="57"/>
  <c r="BT20" i="57"/>
  <c r="C40" i="57"/>
  <c r="D40" i="57"/>
  <c r="BR16" i="57"/>
  <c r="E40" i="57"/>
  <c r="F40" i="57"/>
  <c r="BN16" i="57"/>
  <c r="BL16" i="57"/>
  <c r="E39" i="57"/>
  <c r="F39" i="57"/>
  <c r="BH16" i="57"/>
  <c r="BH20" i="57"/>
  <c r="C38" i="57"/>
  <c r="D38" i="57"/>
  <c r="BF16" i="57"/>
  <c r="BH24" i="57"/>
  <c r="BB16" i="57"/>
  <c r="AZ16" i="57"/>
  <c r="E37" i="57"/>
  <c r="F37" i="57"/>
  <c r="AV16" i="57"/>
  <c r="AV20" i="57"/>
  <c r="C36" i="57"/>
  <c r="D36" i="57"/>
  <c r="AT16" i="57"/>
  <c r="AP16" i="57"/>
  <c r="AP20" i="57"/>
  <c r="C35" i="57"/>
  <c r="D35" i="57"/>
  <c r="AN16" i="57"/>
  <c r="E35" i="57"/>
  <c r="F35" i="57"/>
  <c r="AJ16" i="57"/>
  <c r="AJ20" i="57"/>
  <c r="C34" i="57"/>
  <c r="D34" i="57"/>
  <c r="AH16" i="57"/>
  <c r="AJ24" i="57"/>
  <c r="AD16" i="57"/>
  <c r="AB16" i="57"/>
  <c r="E33" i="57"/>
  <c r="F33" i="57"/>
  <c r="X16" i="57"/>
  <c r="X20" i="57"/>
  <c r="C32" i="57"/>
  <c r="D32" i="57"/>
  <c r="V16" i="57"/>
  <c r="X24" i="57"/>
  <c r="R16" i="57"/>
  <c r="P16" i="57"/>
  <c r="E31" i="57"/>
  <c r="F31" i="57"/>
  <c r="L16" i="57"/>
  <c r="L20" i="57"/>
  <c r="C30" i="57"/>
  <c r="D30" i="57"/>
  <c r="J16" i="57"/>
  <c r="L24" i="57"/>
  <c r="D16" i="57"/>
  <c r="CH7" i="57"/>
  <c r="CB7" i="57"/>
  <c r="B199" i="57"/>
  <c r="BV7" i="57"/>
  <c r="BP7" i="57"/>
  <c r="B177" i="57"/>
  <c r="BJ7" i="57"/>
  <c r="BD7" i="57"/>
  <c r="B155" i="57"/>
  <c r="AX7" i="57"/>
  <c r="AR7" i="57"/>
  <c r="B133" i="57"/>
  <c r="AL7" i="57"/>
  <c r="B122" i="57"/>
  <c r="AF7" i="57"/>
  <c r="B111" i="57"/>
  <c r="Z7" i="57"/>
  <c r="B100" i="57"/>
  <c r="T7" i="57"/>
  <c r="B89" i="57"/>
  <c r="N7" i="57"/>
  <c r="B78" i="57"/>
  <c r="H7" i="57"/>
  <c r="B67" i="57"/>
  <c r="B7" i="57"/>
  <c r="B56" i="57"/>
  <c r="AZ4" i="57"/>
  <c r="B143" i="57"/>
  <c r="AT4" i="57"/>
  <c r="B132" i="57"/>
  <c r="AN4" i="57"/>
  <c r="B121" i="57"/>
  <c r="AH4" i="57"/>
  <c r="B110" i="57"/>
  <c r="AB4" i="57"/>
  <c r="B99" i="57"/>
  <c r="V4" i="57"/>
  <c r="B88" i="57"/>
  <c r="P4" i="57"/>
  <c r="B77" i="57"/>
  <c r="J4" i="57"/>
  <c r="B66" i="57"/>
  <c r="D4" i="57"/>
  <c r="B55" i="57"/>
  <c r="AL7" i="52"/>
  <c r="AM7" i="52"/>
  <c r="AO7" i="52"/>
  <c r="AR7" i="52"/>
  <c r="L38" i="41"/>
  <c r="K38" i="29"/>
  <c r="J38" i="20"/>
  <c r="J38" i="13"/>
  <c r="J38" i="9"/>
  <c r="J38" i="8"/>
  <c r="L38" i="18"/>
  <c r="K38" i="10"/>
  <c r="K51" i="10" s="1"/>
  <c r="AF7" i="18"/>
  <c r="AG7" i="18"/>
  <c r="AF7" i="14"/>
  <c r="AG7" i="14"/>
  <c r="L48" i="29"/>
  <c r="K48" i="29"/>
  <c r="L47" i="29"/>
  <c r="K47" i="29"/>
  <c r="L46" i="29"/>
  <c r="K46" i="29"/>
  <c r="L45" i="29"/>
  <c r="K45" i="29"/>
  <c r="L44" i="29"/>
  <c r="K44" i="29"/>
  <c r="L43" i="29"/>
  <c r="K43" i="29"/>
  <c r="L42" i="29"/>
  <c r="K42" i="29"/>
  <c r="L41" i="29"/>
  <c r="K41" i="29"/>
  <c r="L40" i="29"/>
  <c r="L49" i="29"/>
  <c r="K40" i="29"/>
  <c r="K49" i="29"/>
  <c r="L38" i="29"/>
  <c r="L49" i="41"/>
  <c r="K38" i="41"/>
  <c r="L38" i="13"/>
  <c r="K38" i="11"/>
  <c r="L38" i="17"/>
  <c r="L38" i="24"/>
  <c r="K38" i="51"/>
  <c r="L49" i="52"/>
  <c r="J49" i="17"/>
  <c r="C5" i="40"/>
  <c r="J38" i="41"/>
  <c r="J48" i="29"/>
  <c r="J47" i="29"/>
  <c r="J46" i="29"/>
  <c r="J45" i="29"/>
  <c r="J44" i="29"/>
  <c r="J43" i="29"/>
  <c r="J42" i="29"/>
  <c r="J41" i="29"/>
  <c r="J40" i="29"/>
  <c r="J38" i="29"/>
  <c r="E218" i="56"/>
  <c r="D218" i="56"/>
  <c r="E217" i="56"/>
  <c r="D217" i="56"/>
  <c r="D216" i="56"/>
  <c r="E216" i="56"/>
  <c r="E215" i="56"/>
  <c r="D215" i="56"/>
  <c r="D214" i="56"/>
  <c r="E214" i="56"/>
  <c r="E213" i="56"/>
  <c r="D213" i="56"/>
  <c r="D212" i="56"/>
  <c r="E212" i="56"/>
  <c r="E211" i="56"/>
  <c r="D211" i="56"/>
  <c r="E210" i="56"/>
  <c r="D210" i="56"/>
  <c r="D207" i="56"/>
  <c r="E207" i="56"/>
  <c r="D206" i="56"/>
  <c r="E206" i="56"/>
  <c r="E205" i="56"/>
  <c r="D205" i="56"/>
  <c r="D204" i="56"/>
  <c r="E204" i="56"/>
  <c r="E203" i="56"/>
  <c r="D203" i="56"/>
  <c r="D202" i="56"/>
  <c r="E202" i="56"/>
  <c r="E201" i="56"/>
  <c r="D201" i="56"/>
  <c r="D200" i="56"/>
  <c r="E200" i="56"/>
  <c r="D199" i="56"/>
  <c r="E199" i="56"/>
  <c r="E196" i="56"/>
  <c r="D196" i="56"/>
  <c r="E195" i="56"/>
  <c r="D195" i="56"/>
  <c r="D194" i="56"/>
  <c r="E194" i="56"/>
  <c r="E193" i="56"/>
  <c r="D193" i="56"/>
  <c r="D192" i="56"/>
  <c r="E192" i="56"/>
  <c r="E191" i="56"/>
  <c r="D191" i="56"/>
  <c r="D190" i="56"/>
  <c r="E190" i="56"/>
  <c r="E189" i="56"/>
  <c r="D189" i="56"/>
  <c r="E188" i="56"/>
  <c r="D188" i="56"/>
  <c r="D185" i="56"/>
  <c r="E185" i="56"/>
  <c r="D184" i="56"/>
  <c r="E184" i="56"/>
  <c r="E183" i="56"/>
  <c r="D183" i="56"/>
  <c r="D182" i="56"/>
  <c r="E182" i="56"/>
  <c r="E181" i="56"/>
  <c r="D181" i="56"/>
  <c r="D180" i="56"/>
  <c r="E180" i="56"/>
  <c r="E179" i="56"/>
  <c r="D179" i="56"/>
  <c r="D178" i="56"/>
  <c r="E178" i="56"/>
  <c r="D177" i="56"/>
  <c r="E177" i="56"/>
  <c r="E174" i="56"/>
  <c r="D174" i="56"/>
  <c r="E173" i="56"/>
  <c r="D173" i="56"/>
  <c r="D172" i="56"/>
  <c r="E172" i="56"/>
  <c r="E171" i="56"/>
  <c r="D171" i="56"/>
  <c r="D170" i="56"/>
  <c r="E170" i="56"/>
  <c r="E169" i="56"/>
  <c r="D169" i="56"/>
  <c r="D168" i="56"/>
  <c r="E168" i="56"/>
  <c r="E167" i="56"/>
  <c r="D167" i="56"/>
  <c r="E166" i="56"/>
  <c r="D166" i="56"/>
  <c r="D163" i="56"/>
  <c r="E163" i="56"/>
  <c r="E162" i="56"/>
  <c r="D162" i="56"/>
  <c r="D161" i="56"/>
  <c r="E161" i="56"/>
  <c r="E160" i="56"/>
  <c r="D160" i="56"/>
  <c r="D159" i="56"/>
  <c r="E159" i="56"/>
  <c r="E158" i="56"/>
  <c r="D158" i="56"/>
  <c r="D157" i="56"/>
  <c r="E157" i="56"/>
  <c r="E156" i="56"/>
  <c r="D156" i="56"/>
  <c r="E155" i="56"/>
  <c r="D155" i="56"/>
  <c r="D152" i="56"/>
  <c r="E152" i="56"/>
  <c r="D151" i="56"/>
  <c r="E151" i="56"/>
  <c r="E150" i="56"/>
  <c r="D150" i="56"/>
  <c r="D149" i="56"/>
  <c r="E149" i="56"/>
  <c r="E148" i="56"/>
  <c r="D148" i="56"/>
  <c r="D147" i="56"/>
  <c r="E147" i="56"/>
  <c r="E146" i="56"/>
  <c r="D146" i="56"/>
  <c r="D145" i="56"/>
  <c r="E145" i="56"/>
  <c r="D144" i="56"/>
  <c r="E144" i="56"/>
  <c r="D141" i="56"/>
  <c r="D140" i="56"/>
  <c r="D139" i="56"/>
  <c r="D138" i="56"/>
  <c r="D137" i="56"/>
  <c r="D136" i="56"/>
  <c r="D135" i="56"/>
  <c r="D134" i="56"/>
  <c r="D133" i="56"/>
  <c r="D130" i="56"/>
  <c r="E130" i="56"/>
  <c r="D129" i="56"/>
  <c r="E129" i="56"/>
  <c r="E128" i="56"/>
  <c r="D128" i="56"/>
  <c r="D127" i="56"/>
  <c r="E127" i="56"/>
  <c r="E126" i="56"/>
  <c r="D126" i="56"/>
  <c r="D125" i="56"/>
  <c r="E125" i="56"/>
  <c r="E124" i="56"/>
  <c r="D124" i="56"/>
  <c r="D123" i="56"/>
  <c r="E123" i="56"/>
  <c r="D122" i="56"/>
  <c r="E122" i="56"/>
  <c r="D119" i="56"/>
  <c r="D118" i="56"/>
  <c r="D117" i="56"/>
  <c r="D116" i="56"/>
  <c r="D115" i="56"/>
  <c r="D114" i="56"/>
  <c r="D113" i="56"/>
  <c r="D112" i="56"/>
  <c r="D111" i="56"/>
  <c r="D108" i="56"/>
  <c r="D107" i="56"/>
  <c r="D106" i="56"/>
  <c r="D105" i="56"/>
  <c r="D104" i="56"/>
  <c r="D103" i="56"/>
  <c r="D102" i="56"/>
  <c r="D101" i="56"/>
  <c r="D100" i="56"/>
  <c r="E97" i="56"/>
  <c r="D97" i="56"/>
  <c r="E96" i="56"/>
  <c r="D96" i="56"/>
  <c r="D95" i="56"/>
  <c r="E95" i="56"/>
  <c r="E94" i="56"/>
  <c r="D94" i="56"/>
  <c r="D93" i="56"/>
  <c r="E93" i="56"/>
  <c r="E92" i="56"/>
  <c r="D92" i="56"/>
  <c r="D91" i="56"/>
  <c r="E91" i="56"/>
  <c r="E90" i="56"/>
  <c r="D90" i="56"/>
  <c r="E89" i="56"/>
  <c r="D89" i="56"/>
  <c r="D86" i="56"/>
  <c r="E86" i="56"/>
  <c r="D85" i="56"/>
  <c r="E85" i="56"/>
  <c r="E84" i="56"/>
  <c r="D84" i="56"/>
  <c r="D83" i="56"/>
  <c r="E83" i="56"/>
  <c r="E82" i="56"/>
  <c r="D82" i="56"/>
  <c r="D81" i="56"/>
  <c r="E81" i="56"/>
  <c r="E80" i="56"/>
  <c r="D80" i="56"/>
  <c r="D79" i="56"/>
  <c r="E79" i="56"/>
  <c r="D78" i="56"/>
  <c r="E78" i="56"/>
  <c r="E75" i="56"/>
  <c r="D75" i="56"/>
  <c r="E74" i="56"/>
  <c r="D74" i="56"/>
  <c r="D73" i="56"/>
  <c r="E73" i="56"/>
  <c r="E72" i="56"/>
  <c r="D72" i="56"/>
  <c r="D71" i="56"/>
  <c r="E71" i="56"/>
  <c r="E70" i="56"/>
  <c r="D70" i="56"/>
  <c r="D69" i="56"/>
  <c r="E69" i="56"/>
  <c r="E68" i="56"/>
  <c r="D68" i="56"/>
  <c r="E67" i="56"/>
  <c r="D67" i="56"/>
  <c r="D64" i="56"/>
  <c r="E64" i="56"/>
  <c r="D63" i="56"/>
  <c r="E63" i="56"/>
  <c r="E62" i="56"/>
  <c r="D62" i="56"/>
  <c r="D61" i="56"/>
  <c r="E61" i="56"/>
  <c r="E60" i="56"/>
  <c r="D60" i="56"/>
  <c r="D59" i="56"/>
  <c r="E59" i="56"/>
  <c r="E58" i="56"/>
  <c r="D58" i="56"/>
  <c r="D57" i="56"/>
  <c r="E57" i="56"/>
  <c r="D56" i="56"/>
  <c r="E56" i="56"/>
  <c r="E29" i="56"/>
  <c r="C29" i="56"/>
  <c r="F22" i="56"/>
  <c r="F20" i="56"/>
  <c r="CL16" i="56"/>
  <c r="CL20" i="56"/>
  <c r="C43" i="56"/>
  <c r="D43" i="56"/>
  <c r="CJ16" i="56"/>
  <c r="E43" i="56"/>
  <c r="F43" i="56"/>
  <c r="CF16" i="56"/>
  <c r="CF20" i="56"/>
  <c r="C42" i="56"/>
  <c r="D42" i="56"/>
  <c r="CD16" i="56"/>
  <c r="E42" i="56"/>
  <c r="F42" i="56"/>
  <c r="BZ16" i="56"/>
  <c r="BZ20" i="56"/>
  <c r="C41" i="56"/>
  <c r="D41" i="56"/>
  <c r="BX16" i="56"/>
  <c r="E41" i="56"/>
  <c r="F41" i="56"/>
  <c r="BT16" i="56"/>
  <c r="BT20" i="56"/>
  <c r="C40" i="56"/>
  <c r="D40" i="56"/>
  <c r="BR16" i="56"/>
  <c r="E40" i="56"/>
  <c r="F40" i="56"/>
  <c r="BN16" i="56"/>
  <c r="BN20" i="56"/>
  <c r="C39" i="56"/>
  <c r="D39" i="56"/>
  <c r="BL16" i="56"/>
  <c r="E39" i="56"/>
  <c r="F39" i="56"/>
  <c r="BH16" i="56"/>
  <c r="BH20" i="56"/>
  <c r="C38" i="56"/>
  <c r="D38" i="56"/>
  <c r="BF16" i="56"/>
  <c r="E38" i="56"/>
  <c r="F38" i="56"/>
  <c r="BB16" i="56"/>
  <c r="BB20" i="56"/>
  <c r="C37" i="56"/>
  <c r="D37" i="56"/>
  <c r="AZ16" i="56"/>
  <c r="BB22" i="56"/>
  <c r="AV16" i="56"/>
  <c r="AV20" i="56"/>
  <c r="C36" i="56"/>
  <c r="D36" i="56"/>
  <c r="AT16" i="56"/>
  <c r="E36" i="56"/>
  <c r="F36" i="56"/>
  <c r="AP16" i="56"/>
  <c r="AP20" i="56"/>
  <c r="C35" i="56"/>
  <c r="D35" i="56"/>
  <c r="AN16" i="56"/>
  <c r="AP22" i="56"/>
  <c r="AJ16" i="56"/>
  <c r="AJ20" i="56"/>
  <c r="C34" i="56"/>
  <c r="D34" i="56"/>
  <c r="AH16" i="56"/>
  <c r="E34" i="56"/>
  <c r="F34" i="56"/>
  <c r="AD16" i="56"/>
  <c r="AD20" i="56"/>
  <c r="C33" i="56"/>
  <c r="D33" i="56"/>
  <c r="AB16" i="56"/>
  <c r="X16" i="56"/>
  <c r="X20" i="56"/>
  <c r="C32" i="56"/>
  <c r="D32" i="56"/>
  <c r="V16" i="56"/>
  <c r="E32" i="56"/>
  <c r="F32" i="56"/>
  <c r="R16" i="56"/>
  <c r="R20" i="56"/>
  <c r="C31" i="56"/>
  <c r="D31" i="56"/>
  <c r="P16" i="56"/>
  <c r="R22" i="56"/>
  <c r="L16" i="56"/>
  <c r="L20" i="56"/>
  <c r="C30" i="56"/>
  <c r="D30" i="56"/>
  <c r="J16" i="56"/>
  <c r="L24" i="56"/>
  <c r="D16" i="56"/>
  <c r="F24" i="56"/>
  <c r="CH7" i="56"/>
  <c r="B210" i="56"/>
  <c r="CB7" i="56"/>
  <c r="CC7" i="56"/>
  <c r="BV7" i="56"/>
  <c r="B188" i="56"/>
  <c r="BP7" i="56"/>
  <c r="BQ7" i="56"/>
  <c r="BJ7" i="56"/>
  <c r="B166" i="56"/>
  <c r="BD7" i="56"/>
  <c r="BE7" i="56"/>
  <c r="AX7" i="56"/>
  <c r="B144" i="56"/>
  <c r="AR7" i="56"/>
  <c r="AS7" i="56"/>
  <c r="AL7" i="56"/>
  <c r="B122" i="56"/>
  <c r="AF7" i="56"/>
  <c r="AG7" i="56"/>
  <c r="Z7" i="56"/>
  <c r="B100" i="56"/>
  <c r="T7" i="56"/>
  <c r="U7" i="56"/>
  <c r="N7" i="56"/>
  <c r="B78" i="56"/>
  <c r="H7" i="56"/>
  <c r="I7" i="56"/>
  <c r="B7" i="56"/>
  <c r="B56" i="56"/>
  <c r="V4" i="56"/>
  <c r="B88" i="56"/>
  <c r="P4" i="56"/>
  <c r="B77" i="56"/>
  <c r="J4" i="56"/>
  <c r="B66" i="56"/>
  <c r="D4" i="56"/>
  <c r="B55" i="56"/>
  <c r="T7" i="18"/>
  <c r="U7" i="18"/>
  <c r="J38" i="51"/>
  <c r="N7" i="10"/>
  <c r="O7" i="10" s="1"/>
  <c r="Q7" i="10" s="1"/>
  <c r="F16" i="10"/>
  <c r="F16" i="7"/>
  <c r="F16" i="51"/>
  <c r="F16" i="54"/>
  <c r="F20" i="54"/>
  <c r="C29" i="54"/>
  <c r="F16" i="14"/>
  <c r="F16" i="13"/>
  <c r="F16" i="9"/>
  <c r="H7" i="24"/>
  <c r="I7" i="24"/>
  <c r="K7" i="24"/>
  <c r="F16" i="20"/>
  <c r="F16" i="52"/>
  <c r="F16" i="17"/>
  <c r="F16" i="12"/>
  <c r="B12" i="1"/>
  <c r="Q12" i="1"/>
  <c r="R12" i="1"/>
  <c r="S12" i="1"/>
  <c r="A5" i="5"/>
  <c r="U5" i="5"/>
  <c r="V5" i="5"/>
  <c r="A10" i="3"/>
  <c r="A5" i="2"/>
  <c r="BV5" i="2" s="1"/>
  <c r="BW5" i="2" s="1"/>
  <c r="BX5" i="2" s="1"/>
  <c r="B7" i="1"/>
  <c r="Q7" i="1"/>
  <c r="R7" i="1"/>
  <c r="S7" i="1"/>
  <c r="G11" i="5"/>
  <c r="F11" i="5"/>
  <c r="E11" i="5"/>
  <c r="A11" i="5"/>
  <c r="U11" i="5"/>
  <c r="A6" i="2"/>
  <c r="BV6" i="2" s="1"/>
  <c r="A12" i="3"/>
  <c r="A16" i="3"/>
  <c r="O15" i="5"/>
  <c r="K15" i="5"/>
  <c r="J15" i="5"/>
  <c r="I15" i="5"/>
  <c r="H15" i="5"/>
  <c r="G15" i="5"/>
  <c r="E15" i="5"/>
  <c r="A15" i="5"/>
  <c r="A34" i="3"/>
  <c r="A32" i="3"/>
  <c r="A30" i="3"/>
  <c r="A26" i="3"/>
  <c r="A24" i="3"/>
  <c r="A22" i="3"/>
  <c r="A20" i="3"/>
  <c r="A14" i="3"/>
  <c r="A4" i="3"/>
  <c r="A8" i="3"/>
  <c r="A18" i="3"/>
  <c r="A13" i="2"/>
  <c r="BV13" i="2" s="1"/>
  <c r="BW13" i="2" s="1"/>
  <c r="BX13" i="2" s="1"/>
  <c r="B20" i="1"/>
  <c r="Q20" i="1"/>
  <c r="R20" i="1"/>
  <c r="S20" i="1"/>
  <c r="AM53" i="3"/>
  <c r="AM49" i="3"/>
  <c r="AJ53" i="3"/>
  <c r="AK53" i="3"/>
  <c r="AL53" i="3"/>
  <c r="C52" i="3"/>
  <c r="C71" i="3"/>
  <c r="AJ49" i="3"/>
  <c r="AK49" i="3"/>
  <c r="AL49" i="3"/>
  <c r="C48" i="3"/>
  <c r="C76" i="3"/>
  <c r="AM47" i="3"/>
  <c r="AJ47" i="3"/>
  <c r="AM45" i="3"/>
  <c r="AJ45" i="3"/>
  <c r="AM43" i="3"/>
  <c r="AJ43" i="3"/>
  <c r="CH7" i="29"/>
  <c r="CH8" i="29"/>
  <c r="CH9" i="29"/>
  <c r="CH10" i="29"/>
  <c r="CH11" i="29"/>
  <c r="CH12" i="29"/>
  <c r="CH13" i="29"/>
  <c r="CH14" i="29"/>
  <c r="CH15" i="29"/>
  <c r="CI15" i="29"/>
  <c r="CK15" i="29"/>
  <c r="CB7" i="29"/>
  <c r="BV7" i="29"/>
  <c r="BV8" i="29"/>
  <c r="BV9" i="29"/>
  <c r="BV10" i="29"/>
  <c r="BV11" i="29"/>
  <c r="BV12" i="29"/>
  <c r="BV13" i="29"/>
  <c r="BV14" i="29"/>
  <c r="BV15" i="29"/>
  <c r="BP7" i="29"/>
  <c r="BJ7" i="29"/>
  <c r="BJ8" i="29"/>
  <c r="BJ9" i="29"/>
  <c r="BJ10" i="29"/>
  <c r="BJ11" i="29"/>
  <c r="BJ12" i="29"/>
  <c r="BJ13" i="29"/>
  <c r="BJ14" i="29"/>
  <c r="BJ15" i="29"/>
  <c r="BK15" i="29"/>
  <c r="BM15" i="29"/>
  <c r="BD7" i="29"/>
  <c r="AX7" i="29"/>
  <c r="AX8" i="29"/>
  <c r="AX9" i="29"/>
  <c r="AX10" i="29"/>
  <c r="AX11" i="29"/>
  <c r="AX12" i="29"/>
  <c r="AX13" i="29"/>
  <c r="AX14" i="29"/>
  <c r="AX15" i="29"/>
  <c r="AR7" i="29"/>
  <c r="AL7" i="29"/>
  <c r="AL8" i="29"/>
  <c r="AL9" i="29"/>
  <c r="AL10" i="29"/>
  <c r="AL11" i="29"/>
  <c r="AL12" i="29"/>
  <c r="AL13" i="29"/>
  <c r="AL14" i="29"/>
  <c r="AL15" i="29"/>
  <c r="AM15" i="29"/>
  <c r="AO15" i="29"/>
  <c r="AF7" i="29"/>
  <c r="Z7" i="29"/>
  <c r="Z8" i="29"/>
  <c r="Z9" i="29"/>
  <c r="Z10" i="29"/>
  <c r="Z11" i="29"/>
  <c r="Z12" i="29"/>
  <c r="Z13" i="29"/>
  <c r="Z14" i="29"/>
  <c r="Z15" i="29"/>
  <c r="T7" i="29"/>
  <c r="N7" i="29"/>
  <c r="N8" i="29"/>
  <c r="N9" i="29"/>
  <c r="N10" i="29"/>
  <c r="N11" i="29"/>
  <c r="N12" i="29"/>
  <c r="N13" i="29"/>
  <c r="N14" i="29"/>
  <c r="N15" i="29"/>
  <c r="O15" i="29"/>
  <c r="Q15" i="29"/>
  <c r="H7" i="29"/>
  <c r="B7" i="29"/>
  <c r="B8" i="29"/>
  <c r="B9" i="29"/>
  <c r="B10" i="29"/>
  <c r="B11" i="29"/>
  <c r="B12" i="29"/>
  <c r="B13" i="29"/>
  <c r="B14" i="29"/>
  <c r="B15" i="29"/>
  <c r="CH7" i="52"/>
  <c r="CB7" i="52"/>
  <c r="CB8" i="52"/>
  <c r="CB9" i="52"/>
  <c r="CB10" i="52"/>
  <c r="CB11" i="52"/>
  <c r="CB12" i="52"/>
  <c r="CB13" i="52"/>
  <c r="CB14" i="52"/>
  <c r="CB15" i="52"/>
  <c r="BV7" i="52"/>
  <c r="BP7" i="52"/>
  <c r="BP8" i="52"/>
  <c r="BP9" i="52"/>
  <c r="BP10" i="52"/>
  <c r="BP11" i="52"/>
  <c r="BP12" i="52"/>
  <c r="BP13" i="52"/>
  <c r="BP14" i="52"/>
  <c r="BP15" i="52"/>
  <c r="BQ15" i="52"/>
  <c r="BJ7" i="52"/>
  <c r="BD7" i="52"/>
  <c r="BD8" i="52"/>
  <c r="BD9" i="52"/>
  <c r="BD10" i="52"/>
  <c r="BD11" i="52"/>
  <c r="BD12" i="52"/>
  <c r="BD13" i="52"/>
  <c r="BD14" i="52"/>
  <c r="AX7" i="52"/>
  <c r="AF7" i="52"/>
  <c r="Z7" i="52"/>
  <c r="T7" i="52"/>
  <c r="N7" i="52"/>
  <c r="H7" i="52"/>
  <c r="B7" i="52"/>
  <c r="CH7" i="51"/>
  <c r="CB8" i="51"/>
  <c r="CB9" i="51"/>
  <c r="CB10" i="51"/>
  <c r="CB11" i="51"/>
  <c r="CB12" i="51"/>
  <c r="CB13" i="51"/>
  <c r="CB14" i="51"/>
  <c r="CB15" i="51"/>
  <c r="BV7" i="51"/>
  <c r="BP7" i="51"/>
  <c r="BP8" i="51"/>
  <c r="BP9" i="51"/>
  <c r="BP10" i="51"/>
  <c r="BP11" i="51"/>
  <c r="BP12" i="51"/>
  <c r="BP13" i="51"/>
  <c r="BP14" i="51"/>
  <c r="BP15" i="51"/>
  <c r="BJ7" i="51"/>
  <c r="BD8" i="51"/>
  <c r="BD9" i="51"/>
  <c r="BD10" i="51"/>
  <c r="BD11" i="51"/>
  <c r="BD12" i="51"/>
  <c r="BD13" i="51"/>
  <c r="BD14" i="51"/>
  <c r="BD15" i="51"/>
  <c r="BE15" i="51"/>
  <c r="AX7" i="51"/>
  <c r="AR7" i="51"/>
  <c r="AR8" i="51"/>
  <c r="AR9" i="51"/>
  <c r="AR10" i="51"/>
  <c r="AR11" i="51"/>
  <c r="AR12" i="51"/>
  <c r="AR13" i="51"/>
  <c r="AR14" i="51"/>
  <c r="AR15" i="51"/>
  <c r="AS15" i="51"/>
  <c r="AL7" i="51"/>
  <c r="AF7" i="51"/>
  <c r="AF8" i="51"/>
  <c r="AF9" i="51"/>
  <c r="AF10" i="51"/>
  <c r="AF11" i="51"/>
  <c r="AF12" i="51"/>
  <c r="AF13" i="51"/>
  <c r="AF14" i="51"/>
  <c r="AF15" i="51"/>
  <c r="AG15" i="51"/>
  <c r="AI15" i="51"/>
  <c r="Z7" i="51"/>
  <c r="T7" i="51"/>
  <c r="T8" i="51"/>
  <c r="T9" i="51"/>
  <c r="T10" i="51"/>
  <c r="T11" i="51"/>
  <c r="T12" i="51"/>
  <c r="T13" i="51"/>
  <c r="T14" i="51"/>
  <c r="T15" i="51"/>
  <c r="U15" i="51"/>
  <c r="C97" i="51"/>
  <c r="N7" i="51"/>
  <c r="H7" i="51"/>
  <c r="H8" i="51"/>
  <c r="H9" i="51"/>
  <c r="H10" i="51"/>
  <c r="H11" i="51"/>
  <c r="H12" i="51"/>
  <c r="H13" i="51"/>
  <c r="H14" i="51"/>
  <c r="H15" i="51"/>
  <c r="I15" i="51"/>
  <c r="B7" i="51"/>
  <c r="BV7" i="7"/>
  <c r="BJ8" i="7"/>
  <c r="BJ9" i="7"/>
  <c r="BD7" i="7"/>
  <c r="AX7" i="7"/>
  <c r="AX8" i="7"/>
  <c r="AX9" i="7"/>
  <c r="AR7" i="7"/>
  <c r="AL7" i="7"/>
  <c r="AL8" i="7"/>
  <c r="AL9" i="7"/>
  <c r="AF7" i="7"/>
  <c r="Z7" i="7"/>
  <c r="Z8" i="7"/>
  <c r="Z9" i="7"/>
  <c r="T7" i="7"/>
  <c r="N7" i="7"/>
  <c r="N8" i="7"/>
  <c r="N9" i="7"/>
  <c r="H7" i="7"/>
  <c r="H8" i="7"/>
  <c r="B7" i="7"/>
  <c r="B8" i="7"/>
  <c r="B9" i="7"/>
  <c r="CH7" i="10"/>
  <c r="CB7" i="10"/>
  <c r="CB8" i="10"/>
  <c r="CB9" i="10" s="1"/>
  <c r="CB10" i="10" s="1"/>
  <c r="BV7" i="10"/>
  <c r="BP7" i="10"/>
  <c r="BP8" i="10"/>
  <c r="BJ7" i="10"/>
  <c r="BD7" i="10"/>
  <c r="BD8" i="10"/>
  <c r="BD9" i="10" s="1"/>
  <c r="BE9" i="10" s="1"/>
  <c r="AX7" i="10"/>
  <c r="AR7" i="10"/>
  <c r="AR8" i="10"/>
  <c r="AL7" i="10"/>
  <c r="AF7" i="10"/>
  <c r="AF8" i="10"/>
  <c r="AF9" i="10" s="1"/>
  <c r="AG9" i="10" s="1"/>
  <c r="Z7" i="10"/>
  <c r="T7" i="10"/>
  <c r="T8" i="10"/>
  <c r="T9" i="10" s="1"/>
  <c r="U9" i="10" s="1"/>
  <c r="N8" i="10"/>
  <c r="H7" i="10"/>
  <c r="H8" i="10"/>
  <c r="B7" i="10"/>
  <c r="B8" i="10" s="1"/>
  <c r="B9" i="10" s="1"/>
  <c r="CH7" i="14"/>
  <c r="CH8" i="14"/>
  <c r="CH9" i="14"/>
  <c r="CH10" i="14"/>
  <c r="CH11" i="14"/>
  <c r="CH12" i="14"/>
  <c r="CH13" i="14"/>
  <c r="CH14" i="14"/>
  <c r="CH15" i="14"/>
  <c r="CI15" i="14"/>
  <c r="CK15" i="14"/>
  <c r="CB7" i="14"/>
  <c r="CB8" i="14"/>
  <c r="BV7" i="14"/>
  <c r="BV8" i="14"/>
  <c r="BP7" i="14"/>
  <c r="BJ7" i="14"/>
  <c r="BJ8" i="14"/>
  <c r="BJ9" i="14"/>
  <c r="BJ10" i="14"/>
  <c r="BJ11" i="14"/>
  <c r="BJ12" i="14"/>
  <c r="BJ13" i="14"/>
  <c r="BJ14" i="14"/>
  <c r="BJ15" i="14"/>
  <c r="BD7" i="14"/>
  <c r="AX7" i="14"/>
  <c r="AX8" i="14"/>
  <c r="AX9" i="14"/>
  <c r="AX10" i="14"/>
  <c r="AX11" i="14"/>
  <c r="AX12" i="14"/>
  <c r="AX13" i="14"/>
  <c r="AX14" i="14"/>
  <c r="AX15" i="14"/>
  <c r="AR7" i="14"/>
  <c r="AL7" i="14"/>
  <c r="AL8" i="14"/>
  <c r="AL9" i="14"/>
  <c r="AL10" i="14"/>
  <c r="AL11" i="14"/>
  <c r="AL12" i="14"/>
  <c r="AL13" i="14"/>
  <c r="AL14" i="14"/>
  <c r="AL15" i="14"/>
  <c r="Z7" i="14"/>
  <c r="T7" i="14"/>
  <c r="T8" i="14"/>
  <c r="T9" i="14"/>
  <c r="T10" i="14"/>
  <c r="T11" i="14"/>
  <c r="T12" i="14"/>
  <c r="T13" i="14"/>
  <c r="T14" i="14"/>
  <c r="T15" i="14"/>
  <c r="N7" i="14"/>
  <c r="H7" i="14"/>
  <c r="H8" i="14"/>
  <c r="H9" i="14"/>
  <c r="H10" i="14"/>
  <c r="H11" i="14"/>
  <c r="H12" i="14"/>
  <c r="H13" i="14"/>
  <c r="H14" i="14"/>
  <c r="H15" i="14"/>
  <c r="B7" i="14"/>
  <c r="B8" i="14"/>
  <c r="CH7" i="17"/>
  <c r="CH8" i="17"/>
  <c r="CH9" i="17"/>
  <c r="CH10" i="17"/>
  <c r="CH11" i="17"/>
  <c r="CH12" i="17"/>
  <c r="CH13" i="17"/>
  <c r="CH14" i="17"/>
  <c r="CH15" i="17"/>
  <c r="CB7" i="17"/>
  <c r="B199" i="17"/>
  <c r="BV7" i="17"/>
  <c r="BV8" i="17"/>
  <c r="BV9" i="17"/>
  <c r="BV10" i="17"/>
  <c r="BV11" i="17"/>
  <c r="BV12" i="17"/>
  <c r="BV13" i="17"/>
  <c r="BV14" i="17"/>
  <c r="BV15" i="17"/>
  <c r="BP7" i="17"/>
  <c r="B177" i="17"/>
  <c r="BJ7" i="17"/>
  <c r="BJ8" i="17"/>
  <c r="BJ9" i="17"/>
  <c r="BJ10" i="17"/>
  <c r="BJ11" i="17"/>
  <c r="BJ12" i="17"/>
  <c r="BJ13" i="17"/>
  <c r="BJ14" i="17"/>
  <c r="BJ15" i="17"/>
  <c r="BD7" i="17"/>
  <c r="B155" i="17"/>
  <c r="AX7" i="17"/>
  <c r="AX8" i="17"/>
  <c r="AX9" i="17"/>
  <c r="AX10" i="17"/>
  <c r="AX11" i="17"/>
  <c r="AX12" i="17"/>
  <c r="AX13" i="17"/>
  <c r="AX14" i="17"/>
  <c r="AX15" i="17"/>
  <c r="AR7" i="17"/>
  <c r="B133" i="17"/>
  <c r="AL7" i="17"/>
  <c r="AL8" i="17"/>
  <c r="AL9" i="17"/>
  <c r="AL10" i="17"/>
  <c r="AL11" i="17"/>
  <c r="AL12" i="17"/>
  <c r="AL13" i="17"/>
  <c r="AL14" i="17"/>
  <c r="AL15" i="17"/>
  <c r="AF7" i="17"/>
  <c r="Z7" i="17"/>
  <c r="Z8" i="17"/>
  <c r="Z9" i="17"/>
  <c r="Z10" i="17"/>
  <c r="Z11" i="17"/>
  <c r="Z12" i="17"/>
  <c r="Z13" i="17"/>
  <c r="Z14" i="17"/>
  <c r="Z15" i="17"/>
  <c r="T7" i="17"/>
  <c r="B89" i="17"/>
  <c r="N7" i="17"/>
  <c r="N8" i="17"/>
  <c r="N9" i="17"/>
  <c r="N10" i="17"/>
  <c r="N11" i="17"/>
  <c r="N12" i="17"/>
  <c r="N13" i="17"/>
  <c r="N14" i="17"/>
  <c r="N15" i="17"/>
  <c r="H7" i="17"/>
  <c r="B7" i="17"/>
  <c r="B8" i="17"/>
  <c r="B9" i="17"/>
  <c r="B10" i="17"/>
  <c r="B11" i="17"/>
  <c r="B12" i="17"/>
  <c r="B13" i="17"/>
  <c r="B14" i="17"/>
  <c r="B15" i="17"/>
  <c r="CH7" i="18"/>
  <c r="CH8" i="18"/>
  <c r="B211" i="18"/>
  <c r="CB7" i="18"/>
  <c r="CB8" i="18"/>
  <c r="CB9" i="18"/>
  <c r="CB10" i="18"/>
  <c r="CB11" i="18"/>
  <c r="CB12" i="18"/>
  <c r="CB13" i="18"/>
  <c r="CB14" i="18"/>
  <c r="CB15" i="18"/>
  <c r="BV7" i="18"/>
  <c r="BV8" i="18"/>
  <c r="B189" i="18"/>
  <c r="BP7" i="18"/>
  <c r="BP8" i="18"/>
  <c r="BP9" i="18"/>
  <c r="BP10" i="18"/>
  <c r="BP11" i="18"/>
  <c r="BP12" i="18"/>
  <c r="BP13" i="18"/>
  <c r="BP14" i="18"/>
  <c r="BP15" i="18"/>
  <c r="BJ7" i="18"/>
  <c r="BD7" i="18"/>
  <c r="BD8" i="18"/>
  <c r="BD9" i="18"/>
  <c r="BD10" i="18"/>
  <c r="BD11" i="18"/>
  <c r="BD12" i="18"/>
  <c r="BD13" i="18"/>
  <c r="BD14" i="18"/>
  <c r="BD15" i="18"/>
  <c r="AX7" i="18"/>
  <c r="AX8" i="18"/>
  <c r="B145" i="18"/>
  <c r="AR7" i="18"/>
  <c r="AR8" i="18"/>
  <c r="AR9" i="18"/>
  <c r="AR10" i="18"/>
  <c r="AR11" i="18"/>
  <c r="AR12" i="18"/>
  <c r="AR13" i="18"/>
  <c r="AR14" i="18"/>
  <c r="AR15" i="18"/>
  <c r="AL7" i="18"/>
  <c r="Z7" i="18"/>
  <c r="Z8" i="18"/>
  <c r="N7" i="18"/>
  <c r="N8" i="18"/>
  <c r="B79" i="18"/>
  <c r="H7" i="18"/>
  <c r="H8" i="18"/>
  <c r="H9" i="18"/>
  <c r="H10" i="18"/>
  <c r="H11" i="18"/>
  <c r="H12" i="18"/>
  <c r="H13" i="18"/>
  <c r="H14" i="18"/>
  <c r="H15" i="18"/>
  <c r="B7" i="18"/>
  <c r="B8" i="18"/>
  <c r="CH7" i="8"/>
  <c r="CH8" i="8"/>
  <c r="CH9" i="8"/>
  <c r="CH10" i="8"/>
  <c r="CH11" i="8"/>
  <c r="CH12" i="8"/>
  <c r="CH13" i="8"/>
  <c r="CH14" i="8"/>
  <c r="CH15" i="8"/>
  <c r="CI15" i="8"/>
  <c r="CK15" i="8"/>
  <c r="CB7" i="8"/>
  <c r="BV7" i="8"/>
  <c r="BV8" i="8"/>
  <c r="BV9" i="8"/>
  <c r="BV10" i="8"/>
  <c r="BV11" i="8"/>
  <c r="BV12" i="8"/>
  <c r="BV13" i="8"/>
  <c r="BV14" i="8"/>
  <c r="BV15" i="8"/>
  <c r="BW15" i="8"/>
  <c r="BY15" i="8"/>
  <c r="BP7" i="8"/>
  <c r="B177" i="8"/>
  <c r="BJ7" i="8"/>
  <c r="BJ8" i="8"/>
  <c r="BJ9" i="8"/>
  <c r="BJ10" i="8"/>
  <c r="BJ11" i="8"/>
  <c r="BJ12" i="8"/>
  <c r="BJ13" i="8"/>
  <c r="BJ14" i="8"/>
  <c r="BJ15" i="8"/>
  <c r="BK15" i="8"/>
  <c r="BM15" i="8"/>
  <c r="BM16" i="8"/>
  <c r="BN22" i="8"/>
  <c r="BD7" i="8"/>
  <c r="B155" i="8"/>
  <c r="AX7" i="8"/>
  <c r="AX8" i="8"/>
  <c r="AX9" i="8"/>
  <c r="AX10" i="8"/>
  <c r="AX11" i="8"/>
  <c r="AX12" i="8"/>
  <c r="AX13" i="8"/>
  <c r="AX14" i="8"/>
  <c r="AX15" i="8"/>
  <c r="AY15" i="8"/>
  <c r="BA15" i="8"/>
  <c r="AR7" i="8"/>
  <c r="B133" i="8"/>
  <c r="AL7" i="8"/>
  <c r="AL8" i="8"/>
  <c r="AL9" i="8"/>
  <c r="AL10" i="8"/>
  <c r="AL11" i="8"/>
  <c r="AL12" i="8"/>
  <c r="AL13" i="8"/>
  <c r="AL14" i="8"/>
  <c r="AL15" i="8"/>
  <c r="AM15" i="8"/>
  <c r="AO15" i="8"/>
  <c r="AF7" i="8"/>
  <c r="B111" i="8"/>
  <c r="Z7" i="8"/>
  <c r="Z8" i="8"/>
  <c r="Z9" i="8"/>
  <c r="Z10" i="8"/>
  <c r="Z11" i="8"/>
  <c r="Z12" i="8"/>
  <c r="Z13" i="8"/>
  <c r="Z14" i="8"/>
  <c r="Z15" i="8"/>
  <c r="AA15" i="8"/>
  <c r="AC15" i="8"/>
  <c r="T7" i="8"/>
  <c r="B89" i="8"/>
  <c r="N7" i="8"/>
  <c r="N8" i="8"/>
  <c r="N9" i="8"/>
  <c r="N10" i="8"/>
  <c r="N11" i="8"/>
  <c r="N12" i="8"/>
  <c r="N13" i="8"/>
  <c r="N14" i="8"/>
  <c r="N15" i="8"/>
  <c r="O15" i="8"/>
  <c r="H7" i="8"/>
  <c r="B7" i="8"/>
  <c r="B8" i="8"/>
  <c r="B9" i="8"/>
  <c r="B10" i="8"/>
  <c r="B11" i="8"/>
  <c r="B12" i="8"/>
  <c r="B13" i="8"/>
  <c r="B14" i="8"/>
  <c r="B15" i="8"/>
  <c r="C15" i="8"/>
  <c r="CH7" i="9"/>
  <c r="CB7" i="9"/>
  <c r="CB8" i="9"/>
  <c r="CB9" i="9"/>
  <c r="CB10" i="9"/>
  <c r="CB11" i="9"/>
  <c r="CB12" i="9"/>
  <c r="CB13" i="9"/>
  <c r="CB14" i="9"/>
  <c r="CB15" i="9"/>
  <c r="BV7" i="9"/>
  <c r="BP7" i="9"/>
  <c r="BP8" i="9"/>
  <c r="BP9" i="9"/>
  <c r="BP10" i="9"/>
  <c r="BP11" i="9"/>
  <c r="BP12" i="9"/>
  <c r="BP13" i="9"/>
  <c r="BP14" i="9"/>
  <c r="BP15" i="9"/>
  <c r="BD8" i="9"/>
  <c r="BD9" i="9"/>
  <c r="BD10" i="9"/>
  <c r="BD11" i="9"/>
  <c r="BD12" i="9"/>
  <c r="BD13" i="9"/>
  <c r="BD14" i="9"/>
  <c r="BD15" i="9"/>
  <c r="AX7" i="9"/>
  <c r="AR7" i="9"/>
  <c r="AR8" i="9"/>
  <c r="AR9" i="9"/>
  <c r="AR10" i="9"/>
  <c r="AR11" i="9"/>
  <c r="AR12" i="9"/>
  <c r="AR13" i="9"/>
  <c r="AR14" i="9"/>
  <c r="AR15" i="9"/>
  <c r="AL7" i="9"/>
  <c r="AF7" i="9"/>
  <c r="AF8" i="9"/>
  <c r="AF9" i="9"/>
  <c r="AF10" i="9"/>
  <c r="AF11" i="9"/>
  <c r="AF12" i="9"/>
  <c r="AF13" i="9"/>
  <c r="AF14" i="9"/>
  <c r="AF15" i="9"/>
  <c r="Z7" i="9"/>
  <c r="T7" i="9"/>
  <c r="T8" i="9"/>
  <c r="T9" i="9"/>
  <c r="T10" i="9"/>
  <c r="T11" i="9"/>
  <c r="T12" i="9"/>
  <c r="T13" i="9"/>
  <c r="T14" i="9"/>
  <c r="T15" i="9"/>
  <c r="N7" i="9"/>
  <c r="H7" i="9"/>
  <c r="H8" i="9"/>
  <c r="H9" i="9"/>
  <c r="H10" i="9"/>
  <c r="H11" i="9"/>
  <c r="H12" i="9"/>
  <c r="H13" i="9"/>
  <c r="H14" i="9"/>
  <c r="H15" i="9"/>
  <c r="B7" i="9"/>
  <c r="CH7" i="11"/>
  <c r="CH8" i="11"/>
  <c r="CH9" i="11"/>
  <c r="CH10" i="11"/>
  <c r="CH11" i="11"/>
  <c r="CH12" i="11"/>
  <c r="CH13" i="11"/>
  <c r="CH14" i="11"/>
  <c r="CB7" i="11"/>
  <c r="CB8" i="11"/>
  <c r="BV7" i="11"/>
  <c r="BV8" i="11"/>
  <c r="BV9" i="11"/>
  <c r="BV10" i="11"/>
  <c r="BV11" i="11"/>
  <c r="BV12" i="11"/>
  <c r="BV13" i="11"/>
  <c r="BV14" i="11"/>
  <c r="BP7" i="11"/>
  <c r="BJ7" i="11"/>
  <c r="BJ8" i="11"/>
  <c r="BJ9" i="11"/>
  <c r="BJ10" i="11"/>
  <c r="BJ11" i="11"/>
  <c r="BJ12" i="11"/>
  <c r="BJ13" i="11"/>
  <c r="BJ14" i="11"/>
  <c r="BD7" i="11"/>
  <c r="B155" i="11"/>
  <c r="AX7" i="11"/>
  <c r="AX8" i="11"/>
  <c r="AX9" i="11"/>
  <c r="AX10" i="11"/>
  <c r="AX11" i="11"/>
  <c r="AX12" i="11"/>
  <c r="AX13" i="11"/>
  <c r="AX14" i="11"/>
  <c r="AR7" i="11"/>
  <c r="AL7" i="11"/>
  <c r="AL8" i="11"/>
  <c r="AL9" i="11"/>
  <c r="AL10" i="11"/>
  <c r="AL11" i="11"/>
  <c r="AL12" i="11"/>
  <c r="AL13" i="11"/>
  <c r="AL14" i="11"/>
  <c r="AF7" i="11"/>
  <c r="AF8" i="11"/>
  <c r="Z7" i="11"/>
  <c r="Z8" i="11"/>
  <c r="Z9" i="11"/>
  <c r="Z10" i="11"/>
  <c r="Z11" i="11"/>
  <c r="Z12" i="11"/>
  <c r="Z13" i="11"/>
  <c r="Z14" i="11"/>
  <c r="Z15" i="11"/>
  <c r="AA15" i="11"/>
  <c r="T7" i="11"/>
  <c r="N7" i="11"/>
  <c r="N8" i="11"/>
  <c r="N9" i="11"/>
  <c r="N10" i="11"/>
  <c r="N11" i="11"/>
  <c r="N12" i="11"/>
  <c r="N13" i="11"/>
  <c r="N14" i="11"/>
  <c r="N15" i="11"/>
  <c r="O15" i="11"/>
  <c r="H7" i="11"/>
  <c r="B67" i="11"/>
  <c r="B7" i="11"/>
  <c r="B8" i="11"/>
  <c r="B9" i="11"/>
  <c r="B10" i="11"/>
  <c r="B11" i="11"/>
  <c r="B12" i="11"/>
  <c r="B13" i="11"/>
  <c r="B14" i="11"/>
  <c r="B15" i="11"/>
  <c r="C15" i="11"/>
  <c r="CH7" i="54"/>
  <c r="CB7" i="54"/>
  <c r="CB8" i="54"/>
  <c r="BV7" i="54"/>
  <c r="BP7" i="54"/>
  <c r="BP8" i="54"/>
  <c r="BP9" i="54"/>
  <c r="BJ7" i="54"/>
  <c r="BD7" i="54"/>
  <c r="BD8" i="54"/>
  <c r="BD9" i="54"/>
  <c r="BD10" i="54"/>
  <c r="BD11" i="54"/>
  <c r="BD12" i="54"/>
  <c r="AX7" i="54"/>
  <c r="AR7" i="54"/>
  <c r="AR8" i="54"/>
  <c r="AR9" i="54"/>
  <c r="AR10" i="54"/>
  <c r="AR11" i="54"/>
  <c r="AR12" i="54"/>
  <c r="AL7" i="54"/>
  <c r="B122" i="54"/>
  <c r="AF7" i="54"/>
  <c r="AF8" i="54"/>
  <c r="AF9" i="54"/>
  <c r="AF10" i="54"/>
  <c r="AF11" i="54"/>
  <c r="AF12" i="54"/>
  <c r="Z7" i="54"/>
  <c r="B100" i="54"/>
  <c r="T7" i="54"/>
  <c r="T8" i="54"/>
  <c r="T9" i="54"/>
  <c r="T10" i="54"/>
  <c r="T11" i="54"/>
  <c r="T12" i="54"/>
  <c r="N7" i="54"/>
  <c r="B78" i="54"/>
  <c r="H7" i="54"/>
  <c r="H8" i="54"/>
  <c r="H9" i="54"/>
  <c r="H10" i="54"/>
  <c r="H11" i="54"/>
  <c r="H12" i="54"/>
  <c r="B7" i="54"/>
  <c r="CH7" i="12"/>
  <c r="CH8" i="12"/>
  <c r="CH9" i="12"/>
  <c r="CH10" i="12"/>
  <c r="CH11" i="12"/>
  <c r="CH12" i="12"/>
  <c r="CH13" i="12"/>
  <c r="CB7" i="12"/>
  <c r="BV7" i="12"/>
  <c r="BV8" i="12"/>
  <c r="BV9" i="12"/>
  <c r="BV10" i="12"/>
  <c r="BV11" i="12"/>
  <c r="BV12" i="12"/>
  <c r="BV13" i="12"/>
  <c r="BV14" i="12"/>
  <c r="BV15" i="12"/>
  <c r="BP7" i="12"/>
  <c r="B177" i="12"/>
  <c r="BJ7" i="12"/>
  <c r="BJ8" i="12"/>
  <c r="BJ9" i="12"/>
  <c r="BJ10" i="12"/>
  <c r="BJ11" i="12"/>
  <c r="BJ12" i="12"/>
  <c r="BJ13" i="12"/>
  <c r="BD7" i="12"/>
  <c r="BD8" i="12"/>
  <c r="AX7" i="12"/>
  <c r="AX8" i="12"/>
  <c r="AX9" i="12"/>
  <c r="AX10" i="12"/>
  <c r="AX11" i="12"/>
  <c r="AX12" i="12"/>
  <c r="AX13" i="12"/>
  <c r="AR7" i="12"/>
  <c r="AL7" i="12"/>
  <c r="AL8" i="12"/>
  <c r="AL9" i="12"/>
  <c r="AF7" i="12"/>
  <c r="B111" i="12"/>
  <c r="Z7" i="12"/>
  <c r="T7" i="12"/>
  <c r="B89" i="12"/>
  <c r="N7" i="12"/>
  <c r="N8" i="12"/>
  <c r="H7" i="12"/>
  <c r="B67" i="12"/>
  <c r="B7" i="12"/>
  <c r="CH7" i="13"/>
  <c r="B210" i="13"/>
  <c r="CB7" i="13"/>
  <c r="BV7" i="13"/>
  <c r="B188" i="13"/>
  <c r="BP7" i="13"/>
  <c r="BJ7" i="13"/>
  <c r="BD7" i="13"/>
  <c r="AX7" i="13"/>
  <c r="AX8" i="13"/>
  <c r="AX9" i="13"/>
  <c r="AX10" i="13"/>
  <c r="AR7" i="13"/>
  <c r="AL7" i="13"/>
  <c r="B122" i="13"/>
  <c r="AF7" i="13"/>
  <c r="Z7" i="13"/>
  <c r="T7" i="13"/>
  <c r="N7" i="13"/>
  <c r="B78" i="13"/>
  <c r="H7" i="13"/>
  <c r="B7" i="13"/>
  <c r="CH7" i="20"/>
  <c r="CB7" i="20"/>
  <c r="CB8" i="20"/>
  <c r="B200" i="20"/>
  <c r="BV7" i="20"/>
  <c r="BP7" i="20"/>
  <c r="BJ7" i="20"/>
  <c r="BD7" i="20"/>
  <c r="B155" i="20"/>
  <c r="AX7" i="20"/>
  <c r="AX8" i="20"/>
  <c r="AR7" i="20"/>
  <c r="AL7" i="20"/>
  <c r="AL8" i="20"/>
  <c r="AL9" i="20"/>
  <c r="AF7" i="20"/>
  <c r="Z7" i="20"/>
  <c r="Z8" i="20"/>
  <c r="Z9" i="20"/>
  <c r="T7" i="20"/>
  <c r="B89" i="20"/>
  <c r="N7" i="20"/>
  <c r="N8" i="20"/>
  <c r="H7" i="20"/>
  <c r="B67" i="20"/>
  <c r="B7" i="20"/>
  <c r="B8" i="20"/>
  <c r="CH7" i="21"/>
  <c r="CH8" i="21"/>
  <c r="B211" i="21"/>
  <c r="CB7" i="21"/>
  <c r="BV7" i="21"/>
  <c r="BP7" i="21"/>
  <c r="BJ7" i="21"/>
  <c r="B166" i="21"/>
  <c r="BD7" i="21"/>
  <c r="AX7" i="21"/>
  <c r="B144" i="21"/>
  <c r="AR7" i="21"/>
  <c r="AR8" i="21"/>
  <c r="AL7" i="21"/>
  <c r="B122" i="21"/>
  <c r="AF7" i="21"/>
  <c r="AF8" i="21"/>
  <c r="AF9" i="21"/>
  <c r="AF10" i="21"/>
  <c r="Z7" i="21"/>
  <c r="T7" i="21"/>
  <c r="T8" i="21"/>
  <c r="N7" i="21"/>
  <c r="N8" i="21"/>
  <c r="H7" i="21"/>
  <c r="B7" i="21"/>
  <c r="B56" i="21"/>
  <c r="CH7" i="24"/>
  <c r="CH8" i="24"/>
  <c r="CH9" i="24"/>
  <c r="CH10" i="24"/>
  <c r="CH11" i="24"/>
  <c r="CH12" i="24"/>
  <c r="CH13" i="24"/>
  <c r="CH14" i="24"/>
  <c r="CB7" i="24"/>
  <c r="BV7" i="24"/>
  <c r="BV8" i="24"/>
  <c r="BV9" i="24"/>
  <c r="BV10" i="24"/>
  <c r="BP7" i="24"/>
  <c r="BJ7" i="24"/>
  <c r="BJ8" i="24"/>
  <c r="BJ9" i="24"/>
  <c r="BJ10" i="24"/>
  <c r="BJ11" i="24"/>
  <c r="BJ12" i="24"/>
  <c r="BJ13" i="24"/>
  <c r="BJ14" i="24"/>
  <c r="BD7" i="24"/>
  <c r="BD8" i="24"/>
  <c r="AX7" i="24"/>
  <c r="AX8" i="24"/>
  <c r="AX9" i="24"/>
  <c r="AX10" i="24"/>
  <c r="AR7" i="24"/>
  <c r="AL7" i="24"/>
  <c r="AL8" i="24"/>
  <c r="AL9" i="24"/>
  <c r="AL10" i="24"/>
  <c r="AL11" i="24"/>
  <c r="AL12" i="24"/>
  <c r="AL13" i="24"/>
  <c r="AL14" i="24"/>
  <c r="B129" i="24"/>
  <c r="AF7" i="24"/>
  <c r="AF8" i="24"/>
  <c r="B112" i="24"/>
  <c r="Z7" i="24"/>
  <c r="Z8" i="24"/>
  <c r="T7" i="24"/>
  <c r="T8" i="24"/>
  <c r="T9" i="24"/>
  <c r="N7" i="24"/>
  <c r="N8" i="24"/>
  <c r="H8" i="24"/>
  <c r="B68" i="24"/>
  <c r="B7" i="24"/>
  <c r="B8" i="24"/>
  <c r="B9" i="24"/>
  <c r="CH7" i="41"/>
  <c r="CH8" i="41"/>
  <c r="CB7" i="41"/>
  <c r="BV7" i="41"/>
  <c r="BP7" i="41"/>
  <c r="BJ7" i="41"/>
  <c r="B166" i="41"/>
  <c r="BD7" i="41"/>
  <c r="AX7" i="41"/>
  <c r="B144" i="41"/>
  <c r="AR7" i="41"/>
  <c r="AL7" i="41"/>
  <c r="AF7" i="41"/>
  <c r="Z7" i="41"/>
  <c r="T7" i="41"/>
  <c r="N7" i="41"/>
  <c r="N8" i="41"/>
  <c r="B79" i="41"/>
  <c r="H7" i="41"/>
  <c r="B67" i="41"/>
  <c r="B7" i="41"/>
  <c r="A14" i="5"/>
  <c r="U14" i="5"/>
  <c r="V14" i="5"/>
  <c r="A15" i="2"/>
  <c r="BV15" i="2" s="1"/>
  <c r="B15" i="1"/>
  <c r="Q15" i="1"/>
  <c r="R15" i="1"/>
  <c r="S15" i="1"/>
  <c r="BW7" i="41"/>
  <c r="D4" i="41"/>
  <c r="CC15" i="52"/>
  <c r="CC13" i="52"/>
  <c r="BE12" i="52"/>
  <c r="BG12" i="52"/>
  <c r="CC10" i="52"/>
  <c r="BQ9" i="52"/>
  <c r="BE8" i="52"/>
  <c r="D4" i="52"/>
  <c r="BW15" i="29"/>
  <c r="BY15" i="29"/>
  <c r="AY15" i="29"/>
  <c r="BA15" i="29"/>
  <c r="AA15" i="29"/>
  <c r="AC15" i="29"/>
  <c r="C15" i="29"/>
  <c r="E15" i="29"/>
  <c r="BW14" i="29"/>
  <c r="BY14" i="29"/>
  <c r="AY14" i="29"/>
  <c r="BA14" i="29"/>
  <c r="AA14" i="29"/>
  <c r="AC14" i="29"/>
  <c r="C14" i="29"/>
  <c r="E14" i="29"/>
  <c r="BW13" i="29"/>
  <c r="BY13" i="29"/>
  <c r="AY13" i="29"/>
  <c r="BA13" i="29"/>
  <c r="AA13" i="29"/>
  <c r="AC13" i="29"/>
  <c r="C13" i="29"/>
  <c r="E13" i="29"/>
  <c r="BW12" i="29"/>
  <c r="BY12" i="29"/>
  <c r="AY12" i="29"/>
  <c r="BA12" i="29"/>
  <c r="AA12" i="29"/>
  <c r="AC12" i="29"/>
  <c r="C12" i="29"/>
  <c r="E12" i="29"/>
  <c r="BW11" i="29"/>
  <c r="BY11" i="29"/>
  <c r="AY11" i="29"/>
  <c r="BA11" i="29"/>
  <c r="AA11" i="29"/>
  <c r="AC11" i="29"/>
  <c r="C11" i="29"/>
  <c r="E11" i="29"/>
  <c r="BW10" i="29"/>
  <c r="BY10" i="29"/>
  <c r="AY10" i="29"/>
  <c r="BA10" i="29"/>
  <c r="AA10" i="29"/>
  <c r="AC10" i="29"/>
  <c r="C10" i="29"/>
  <c r="E10" i="29"/>
  <c r="BW9" i="29"/>
  <c r="BY9" i="29"/>
  <c r="AY9" i="29"/>
  <c r="BA9" i="29"/>
  <c r="AA9" i="29"/>
  <c r="AC9" i="29"/>
  <c r="C9" i="29"/>
  <c r="E9" i="29"/>
  <c r="BW8" i="29"/>
  <c r="BY8" i="29"/>
  <c r="AY8" i="29"/>
  <c r="BA8" i="29"/>
  <c r="AA8" i="29"/>
  <c r="AC8" i="29"/>
  <c r="C8" i="29"/>
  <c r="E8" i="29"/>
  <c r="BW7" i="29"/>
  <c r="BY7" i="29"/>
  <c r="BY16" i="29"/>
  <c r="AY7" i="29"/>
  <c r="BA7" i="29"/>
  <c r="BA16" i="29"/>
  <c r="AA7" i="29"/>
  <c r="AC7" i="29"/>
  <c r="AC16" i="29"/>
  <c r="C7" i="29"/>
  <c r="E7" i="29"/>
  <c r="E16" i="29"/>
  <c r="D4" i="29"/>
  <c r="D4" i="21"/>
  <c r="D4" i="20"/>
  <c r="B55" i="20"/>
  <c r="D4" i="13"/>
  <c r="B55" i="13"/>
  <c r="BW15" i="12"/>
  <c r="BY15" i="12"/>
  <c r="BW12" i="12"/>
  <c r="BY12" i="12"/>
  <c r="BK11" i="12"/>
  <c r="BM11" i="12"/>
  <c r="BK10" i="12"/>
  <c r="BM10" i="12"/>
  <c r="BK9" i="12"/>
  <c r="BM9" i="12"/>
  <c r="BK8" i="12"/>
  <c r="C167" i="12"/>
  <c r="BK7" i="12"/>
  <c r="BM7" i="12"/>
  <c r="O7" i="12"/>
  <c r="Q7" i="12"/>
  <c r="D4" i="12"/>
  <c r="B55" i="12"/>
  <c r="AS11" i="54"/>
  <c r="AU11" i="54"/>
  <c r="AG10" i="54"/>
  <c r="AI10" i="54"/>
  <c r="BE9" i="54"/>
  <c r="BG9" i="54"/>
  <c r="AS9" i="54"/>
  <c r="AU9" i="54"/>
  <c r="AG9" i="54"/>
  <c r="AI9" i="54"/>
  <c r="U9" i="54"/>
  <c r="W9" i="54"/>
  <c r="I9" i="54"/>
  <c r="K9" i="54"/>
  <c r="D4" i="54"/>
  <c r="CI12" i="11"/>
  <c r="BW12" i="11"/>
  <c r="BY12" i="11"/>
  <c r="BK12" i="11"/>
  <c r="AY12" i="11"/>
  <c r="BA12" i="11"/>
  <c r="AM12" i="11"/>
  <c r="AA12" i="11"/>
  <c r="AC12" i="11"/>
  <c r="O12" i="11"/>
  <c r="Q12" i="11"/>
  <c r="C12" i="11"/>
  <c r="E12" i="11"/>
  <c r="CI10" i="11"/>
  <c r="CK10" i="11"/>
  <c r="BW10" i="11"/>
  <c r="BK10" i="11"/>
  <c r="BM10" i="11"/>
  <c r="AY10" i="11"/>
  <c r="AM10" i="11"/>
  <c r="AO10" i="11"/>
  <c r="AA10" i="11"/>
  <c r="O10" i="11"/>
  <c r="Q10" i="11"/>
  <c r="C10" i="11"/>
  <c r="E10" i="11"/>
  <c r="CI8" i="11"/>
  <c r="BW8" i="11"/>
  <c r="BK8" i="11"/>
  <c r="AY8" i="11"/>
  <c r="AM8" i="11"/>
  <c r="AA8" i="11"/>
  <c r="AC8" i="11"/>
  <c r="O8" i="11"/>
  <c r="Q8" i="11"/>
  <c r="C8" i="11"/>
  <c r="E8" i="11"/>
  <c r="D4" i="11"/>
  <c r="B55" i="11"/>
  <c r="CI13" i="24"/>
  <c r="CK13" i="24"/>
  <c r="AM11" i="24"/>
  <c r="AO11" i="24"/>
  <c r="BK10" i="24"/>
  <c r="BM10" i="24"/>
  <c r="BK9" i="24"/>
  <c r="BM9" i="24"/>
  <c r="AM8" i="24"/>
  <c r="AO8" i="24"/>
  <c r="CI7" i="24"/>
  <c r="CK7" i="24"/>
  <c r="AM7" i="24"/>
  <c r="AO7" i="24"/>
  <c r="O7" i="24"/>
  <c r="Q7" i="24"/>
  <c r="D4" i="24"/>
  <c r="CC15" i="9"/>
  <c r="CE15" i="9"/>
  <c r="BQ15" i="9"/>
  <c r="BE15" i="9"/>
  <c r="BG15" i="9"/>
  <c r="AS15" i="9"/>
  <c r="AG15" i="9"/>
  <c r="AI15" i="9"/>
  <c r="U15" i="9"/>
  <c r="I15" i="9"/>
  <c r="K15" i="9"/>
  <c r="CC13" i="9"/>
  <c r="CE13" i="9"/>
  <c r="BQ13" i="9"/>
  <c r="BS13" i="9"/>
  <c r="BE13" i="9"/>
  <c r="BG13" i="9"/>
  <c r="AS13" i="9"/>
  <c r="AU13" i="9"/>
  <c r="AG13" i="9"/>
  <c r="AI13" i="9"/>
  <c r="U13" i="9"/>
  <c r="W13" i="9"/>
  <c r="I13" i="9"/>
  <c r="K13" i="9"/>
  <c r="CC11" i="9"/>
  <c r="CE11" i="9"/>
  <c r="BQ11" i="9"/>
  <c r="BE11" i="9"/>
  <c r="BG11" i="9"/>
  <c r="AS11" i="9"/>
  <c r="AG11" i="9"/>
  <c r="AI11" i="9"/>
  <c r="U11" i="9"/>
  <c r="I11" i="9"/>
  <c r="K11" i="9"/>
  <c r="CC9" i="9"/>
  <c r="BQ9" i="9"/>
  <c r="BS9" i="9"/>
  <c r="BE9" i="9"/>
  <c r="BG9" i="9"/>
  <c r="AS9" i="9"/>
  <c r="AU9" i="9"/>
  <c r="AG9" i="9"/>
  <c r="AI9" i="9"/>
  <c r="U9" i="9"/>
  <c r="W9" i="9"/>
  <c r="I9" i="9"/>
  <c r="K9" i="9"/>
  <c r="CC7" i="9"/>
  <c r="CE7" i="9"/>
  <c r="BQ7" i="9"/>
  <c r="BS7" i="9"/>
  <c r="AS7" i="9"/>
  <c r="AU7" i="9"/>
  <c r="AG7" i="9"/>
  <c r="U7" i="9"/>
  <c r="W7" i="9"/>
  <c r="I7" i="9"/>
  <c r="K7" i="9"/>
  <c r="D4" i="9"/>
  <c r="CI14" i="8"/>
  <c r="CK14" i="8"/>
  <c r="BW14" i="8"/>
  <c r="BY14" i="8"/>
  <c r="BK14" i="8"/>
  <c r="BM14" i="8"/>
  <c r="AY14" i="8"/>
  <c r="BA14" i="8"/>
  <c r="AM14" i="8"/>
  <c r="AO14" i="8"/>
  <c r="AA14" i="8"/>
  <c r="AC14" i="8"/>
  <c r="O14" i="8"/>
  <c r="Q14" i="8"/>
  <c r="C14" i="8"/>
  <c r="E14" i="8"/>
  <c r="CI13" i="8"/>
  <c r="CK13" i="8"/>
  <c r="BW13" i="8"/>
  <c r="BY13" i="8"/>
  <c r="BK13" i="8"/>
  <c r="BM13" i="8"/>
  <c r="AY13" i="8"/>
  <c r="BA13" i="8"/>
  <c r="AM13" i="8"/>
  <c r="AO13" i="8"/>
  <c r="AA13" i="8"/>
  <c r="AC13" i="8"/>
  <c r="O13" i="8"/>
  <c r="C13" i="8"/>
  <c r="E13" i="8"/>
  <c r="CI12" i="8"/>
  <c r="CK12" i="8"/>
  <c r="BW12" i="8"/>
  <c r="BY12" i="8"/>
  <c r="BK12" i="8"/>
  <c r="BM12" i="8"/>
  <c r="AY12" i="8"/>
  <c r="BA12" i="8"/>
  <c r="AM12" i="8"/>
  <c r="AO12" i="8"/>
  <c r="AA12" i="8"/>
  <c r="AC12" i="8"/>
  <c r="O12" i="8"/>
  <c r="Q12" i="8"/>
  <c r="C12" i="8"/>
  <c r="E12" i="8"/>
  <c r="CI11" i="8"/>
  <c r="CK11" i="8"/>
  <c r="BW11" i="8"/>
  <c r="BY11" i="8"/>
  <c r="BK11" i="8"/>
  <c r="BM11" i="8"/>
  <c r="AY11" i="8"/>
  <c r="BA11" i="8"/>
  <c r="AM11" i="8"/>
  <c r="AO11" i="8"/>
  <c r="AA11" i="8"/>
  <c r="AC11" i="8"/>
  <c r="O11" i="8"/>
  <c r="C11" i="8"/>
  <c r="CI10" i="8"/>
  <c r="CK10" i="8"/>
  <c r="BW10" i="8"/>
  <c r="BY10" i="8"/>
  <c r="BK10" i="8"/>
  <c r="BM10" i="8"/>
  <c r="AY10" i="8"/>
  <c r="BA10" i="8"/>
  <c r="AM10" i="8"/>
  <c r="AO10" i="8"/>
  <c r="AA10" i="8"/>
  <c r="AC10" i="8"/>
  <c r="O10" i="8"/>
  <c r="Q10" i="8"/>
  <c r="C10" i="8"/>
  <c r="E10" i="8"/>
  <c r="CI9" i="8"/>
  <c r="CK9" i="8"/>
  <c r="BW9" i="8"/>
  <c r="BY9" i="8"/>
  <c r="BK9" i="8"/>
  <c r="BM9" i="8"/>
  <c r="AY9" i="8"/>
  <c r="BA9" i="8"/>
  <c r="AM9" i="8"/>
  <c r="AO9" i="8"/>
  <c r="AA9" i="8"/>
  <c r="AC9" i="8"/>
  <c r="O9" i="8"/>
  <c r="Q9" i="8"/>
  <c r="C9" i="8"/>
  <c r="CI8" i="8"/>
  <c r="BW8" i="8"/>
  <c r="BY8" i="8"/>
  <c r="BK8" i="8"/>
  <c r="BM8" i="8"/>
  <c r="AY8" i="8"/>
  <c r="BA8" i="8"/>
  <c r="AM8" i="8"/>
  <c r="AO8" i="8"/>
  <c r="AA8" i="8"/>
  <c r="AC8" i="8"/>
  <c r="O8" i="8"/>
  <c r="Q8" i="8"/>
  <c r="C8" i="8"/>
  <c r="E8" i="8"/>
  <c r="CI7" i="8"/>
  <c r="CK7" i="8"/>
  <c r="BW7" i="8"/>
  <c r="BY7" i="8"/>
  <c r="BK7" i="8"/>
  <c r="BM7" i="8"/>
  <c r="AY7" i="8"/>
  <c r="BA7" i="8"/>
  <c r="AM7" i="8"/>
  <c r="AO7" i="8"/>
  <c r="AA7" i="8"/>
  <c r="AC7" i="8"/>
  <c r="O7" i="8"/>
  <c r="O16" i="8"/>
  <c r="C7" i="8"/>
  <c r="D4" i="8"/>
  <c r="B55" i="8"/>
  <c r="CC15" i="18"/>
  <c r="CE15" i="18"/>
  <c r="BQ15" i="18"/>
  <c r="BS15" i="18"/>
  <c r="BE15" i="18"/>
  <c r="BG15" i="18"/>
  <c r="AS15" i="18"/>
  <c r="AU15" i="18"/>
  <c r="I15" i="18"/>
  <c r="K15" i="18"/>
  <c r="CC14" i="18"/>
  <c r="CE14" i="18"/>
  <c r="BQ14" i="18"/>
  <c r="BS14" i="18"/>
  <c r="BE14" i="18"/>
  <c r="BG14" i="18"/>
  <c r="AS14" i="18"/>
  <c r="AU14" i="18"/>
  <c r="I14" i="18"/>
  <c r="K14" i="18"/>
  <c r="CC13" i="18"/>
  <c r="CE13" i="18"/>
  <c r="BQ13" i="18"/>
  <c r="BS13" i="18"/>
  <c r="BE13" i="18"/>
  <c r="BG13" i="18"/>
  <c r="AS13" i="18"/>
  <c r="AU13" i="18"/>
  <c r="I13" i="18"/>
  <c r="K13" i="18"/>
  <c r="CC12" i="18"/>
  <c r="CE12" i="18"/>
  <c r="BQ12" i="18"/>
  <c r="BS12" i="18"/>
  <c r="BE12" i="18"/>
  <c r="BG12" i="18"/>
  <c r="AS12" i="18"/>
  <c r="AU12" i="18"/>
  <c r="I12" i="18"/>
  <c r="K12" i="18"/>
  <c r="CC11" i="18"/>
  <c r="CE11" i="18"/>
  <c r="BQ11" i="18"/>
  <c r="BS11" i="18"/>
  <c r="BE11" i="18"/>
  <c r="BG11" i="18"/>
  <c r="AS11" i="18"/>
  <c r="AU11" i="18"/>
  <c r="I11" i="18"/>
  <c r="K11" i="18"/>
  <c r="CC10" i="18"/>
  <c r="CE10" i="18"/>
  <c r="BQ10" i="18"/>
  <c r="BS10" i="18"/>
  <c r="BE10" i="18"/>
  <c r="BG10" i="18"/>
  <c r="AS10" i="18"/>
  <c r="AU10" i="18"/>
  <c r="I10" i="18"/>
  <c r="K10" i="18"/>
  <c r="CC9" i="18"/>
  <c r="CE9" i="18"/>
  <c r="BQ9" i="18"/>
  <c r="BS9" i="18"/>
  <c r="BE9" i="18"/>
  <c r="BG9" i="18"/>
  <c r="AS9" i="18"/>
  <c r="AU9" i="18"/>
  <c r="I9" i="18"/>
  <c r="K9" i="18"/>
  <c r="CC8" i="18"/>
  <c r="CE8" i="18"/>
  <c r="CE16" i="18"/>
  <c r="BQ8" i="18"/>
  <c r="BE8" i="18"/>
  <c r="BG8" i="18"/>
  <c r="AS8" i="18"/>
  <c r="AU8" i="18"/>
  <c r="I8" i="18"/>
  <c r="K8" i="18"/>
  <c r="CC7" i="18"/>
  <c r="CE7" i="18"/>
  <c r="BQ7" i="18"/>
  <c r="BS7" i="18"/>
  <c r="BE7" i="18"/>
  <c r="BG7" i="18"/>
  <c r="AS7" i="18"/>
  <c r="AU7" i="18"/>
  <c r="I7" i="18"/>
  <c r="K7" i="18"/>
  <c r="D4" i="18"/>
  <c r="B55" i="18"/>
  <c r="CI15" i="17"/>
  <c r="CK15" i="17"/>
  <c r="BW15" i="17"/>
  <c r="BY15" i="17"/>
  <c r="BK15" i="17"/>
  <c r="BM15" i="17"/>
  <c r="AY15" i="17"/>
  <c r="BA15" i="17"/>
  <c r="AM15" i="17"/>
  <c r="AO15" i="17"/>
  <c r="AA15" i="17"/>
  <c r="AC15" i="17"/>
  <c r="O15" i="17"/>
  <c r="Q15" i="17"/>
  <c r="C15" i="17"/>
  <c r="E15" i="17"/>
  <c r="CI14" i="17"/>
  <c r="CK14" i="17"/>
  <c r="BW14" i="17"/>
  <c r="BY14" i="17"/>
  <c r="BK14" i="17"/>
  <c r="BM14" i="17"/>
  <c r="AY14" i="17"/>
  <c r="BA14" i="17"/>
  <c r="AM14" i="17"/>
  <c r="AO14" i="17"/>
  <c r="AA14" i="17"/>
  <c r="AC14" i="17"/>
  <c r="O14" i="17"/>
  <c r="Q14" i="17"/>
  <c r="C14" i="17"/>
  <c r="E14" i="17"/>
  <c r="CI13" i="17"/>
  <c r="CK13" i="17"/>
  <c r="BW13" i="17"/>
  <c r="BY13" i="17"/>
  <c r="BK13" i="17"/>
  <c r="BM13" i="17"/>
  <c r="AY13" i="17"/>
  <c r="BA13" i="17"/>
  <c r="AM13" i="17"/>
  <c r="AO13" i="17"/>
  <c r="AA13" i="17"/>
  <c r="AC13" i="17"/>
  <c r="O13" i="17"/>
  <c r="Q13" i="17"/>
  <c r="C13" i="17"/>
  <c r="E13" i="17"/>
  <c r="CI12" i="17"/>
  <c r="CK12" i="17"/>
  <c r="BW12" i="17"/>
  <c r="BY12" i="17"/>
  <c r="BK12" i="17"/>
  <c r="BM12" i="17"/>
  <c r="AY12" i="17"/>
  <c r="BA12" i="17"/>
  <c r="AM12" i="17"/>
  <c r="AO12" i="17"/>
  <c r="AA12" i="17"/>
  <c r="AC12" i="17"/>
  <c r="O12" i="17"/>
  <c r="Q12" i="17"/>
  <c r="C12" i="17"/>
  <c r="E12" i="17"/>
  <c r="CI11" i="17"/>
  <c r="CK11" i="17"/>
  <c r="BW11" i="17"/>
  <c r="BY11" i="17"/>
  <c r="BK11" i="17"/>
  <c r="BM11" i="17"/>
  <c r="AY11" i="17"/>
  <c r="BA11" i="17"/>
  <c r="AM11" i="17"/>
  <c r="AO11" i="17"/>
  <c r="AA11" i="17"/>
  <c r="AC11" i="17"/>
  <c r="O11" i="17"/>
  <c r="Q11" i="17"/>
  <c r="C11" i="17"/>
  <c r="E11" i="17"/>
  <c r="CI10" i="17"/>
  <c r="CK10" i="17"/>
  <c r="BW10" i="17"/>
  <c r="BY10" i="17"/>
  <c r="BK10" i="17"/>
  <c r="BM10" i="17"/>
  <c r="AY10" i="17"/>
  <c r="BA10" i="17"/>
  <c r="AM10" i="17"/>
  <c r="AO10" i="17"/>
  <c r="AA10" i="17"/>
  <c r="AC10" i="17"/>
  <c r="O10" i="17"/>
  <c r="Q10" i="17"/>
  <c r="C10" i="17"/>
  <c r="E10" i="17"/>
  <c r="CI9" i="17"/>
  <c r="CK9" i="17"/>
  <c r="BW9" i="17"/>
  <c r="BY9" i="17"/>
  <c r="BK9" i="17"/>
  <c r="BM9" i="17"/>
  <c r="AY9" i="17"/>
  <c r="BA9" i="17"/>
  <c r="AM9" i="17"/>
  <c r="AO9" i="17"/>
  <c r="AA9" i="17"/>
  <c r="AC9" i="17"/>
  <c r="O9" i="17"/>
  <c r="Q9" i="17"/>
  <c r="C9" i="17"/>
  <c r="E9" i="17"/>
  <c r="CI8" i="17"/>
  <c r="CK8" i="17"/>
  <c r="BW8" i="17"/>
  <c r="BY8" i="17"/>
  <c r="BK8" i="17"/>
  <c r="BM8" i="17"/>
  <c r="AY8" i="17"/>
  <c r="BA8" i="17"/>
  <c r="AM8" i="17"/>
  <c r="AO8" i="17"/>
  <c r="AA8" i="17"/>
  <c r="AC8" i="17"/>
  <c r="O8" i="17"/>
  <c r="Q8" i="17"/>
  <c r="C8" i="17"/>
  <c r="E8" i="17"/>
  <c r="CI7" i="17"/>
  <c r="CK7" i="17"/>
  <c r="BW7" i="17"/>
  <c r="BY7" i="17"/>
  <c r="BY16" i="17"/>
  <c r="BK7" i="17"/>
  <c r="AY7" i="17"/>
  <c r="C144" i="17"/>
  <c r="AM7" i="17"/>
  <c r="AO7" i="17"/>
  <c r="AA7" i="17"/>
  <c r="AC7" i="17"/>
  <c r="O7" i="17"/>
  <c r="C7" i="17"/>
  <c r="C56" i="17"/>
  <c r="E56" i="17"/>
  <c r="D4" i="17"/>
  <c r="B55" i="17"/>
  <c r="BK8" i="7"/>
  <c r="C167" i="7"/>
  <c r="AY8" i="7"/>
  <c r="C145" i="7"/>
  <c r="AM8" i="7"/>
  <c r="C123" i="7"/>
  <c r="E123" i="7"/>
  <c r="AA8" i="7"/>
  <c r="AC8" i="7"/>
  <c r="O8" i="7"/>
  <c r="C8" i="7"/>
  <c r="C57" i="7"/>
  <c r="E57" i="7"/>
  <c r="I7" i="7"/>
  <c r="C67" i="7"/>
  <c r="D4" i="7"/>
  <c r="B55" i="7"/>
  <c r="BK15" i="14"/>
  <c r="BM15" i="14"/>
  <c r="AY15" i="14"/>
  <c r="BA15" i="14"/>
  <c r="AM15" i="14"/>
  <c r="AO15" i="14"/>
  <c r="U15" i="14"/>
  <c r="W15" i="14"/>
  <c r="I15" i="14"/>
  <c r="K15" i="14"/>
  <c r="CI14" i="14"/>
  <c r="CK14" i="14"/>
  <c r="U14" i="14"/>
  <c r="W14" i="14"/>
  <c r="I14" i="14"/>
  <c r="BK13" i="14"/>
  <c r="AY13" i="14"/>
  <c r="BA13" i="14"/>
  <c r="AM13" i="14"/>
  <c r="AO13" i="14"/>
  <c r="U13" i="14"/>
  <c r="W13" i="14"/>
  <c r="I13" i="14"/>
  <c r="K13" i="14"/>
  <c r="CI12" i="14"/>
  <c r="CK12" i="14"/>
  <c r="U12" i="14"/>
  <c r="W12" i="14"/>
  <c r="I12" i="14"/>
  <c r="K12" i="14"/>
  <c r="BK11" i="14"/>
  <c r="BM11" i="14"/>
  <c r="AY11" i="14"/>
  <c r="BA11" i="14"/>
  <c r="AM11" i="14"/>
  <c r="AO11" i="14"/>
  <c r="U11" i="14"/>
  <c r="W11" i="14"/>
  <c r="I11" i="14"/>
  <c r="K11" i="14"/>
  <c r="CI10" i="14"/>
  <c r="U10" i="14"/>
  <c r="W10" i="14"/>
  <c r="I10" i="14"/>
  <c r="K10" i="14"/>
  <c r="BK9" i="14"/>
  <c r="BM9" i="14"/>
  <c r="AY9" i="14"/>
  <c r="BA9" i="14"/>
  <c r="AM9" i="14"/>
  <c r="AO9" i="14"/>
  <c r="U9" i="14"/>
  <c r="W9" i="14"/>
  <c r="I9" i="14"/>
  <c r="K9" i="14"/>
  <c r="CI8" i="14"/>
  <c r="CK8" i="14"/>
  <c r="U8" i="14"/>
  <c r="I8" i="14"/>
  <c r="U7" i="14"/>
  <c r="I7" i="14"/>
  <c r="D4" i="14"/>
  <c r="B55" i="14"/>
  <c r="CC15" i="51"/>
  <c r="CE15" i="51"/>
  <c r="BQ15" i="51"/>
  <c r="C185" i="51"/>
  <c r="BQ14" i="51"/>
  <c r="BS14" i="51"/>
  <c r="U14" i="51"/>
  <c r="I14" i="51"/>
  <c r="K14" i="51"/>
  <c r="CC13" i="51"/>
  <c r="AG13" i="51"/>
  <c r="CC12" i="51"/>
  <c r="AG12" i="51"/>
  <c r="AI12" i="51"/>
  <c r="CC11" i="51"/>
  <c r="AG11" i="51"/>
  <c r="CC10" i="51"/>
  <c r="AG10" i="51"/>
  <c r="CC9" i="51"/>
  <c r="CE9" i="51"/>
  <c r="AG9" i="51"/>
  <c r="CC8" i="51"/>
  <c r="BQ8" i="51"/>
  <c r="AG8" i="51"/>
  <c r="U8" i="51"/>
  <c r="I8" i="51"/>
  <c r="BW7" i="51"/>
  <c r="D4" i="51"/>
  <c r="I7" i="10"/>
  <c r="F20" i="52"/>
  <c r="C29" i="52"/>
  <c r="CL16" i="52"/>
  <c r="CL20" i="52"/>
  <c r="C43" i="52"/>
  <c r="D43" i="52"/>
  <c r="CJ16" i="52"/>
  <c r="CF16" i="52"/>
  <c r="CF20" i="52"/>
  <c r="C42" i="52"/>
  <c r="D42" i="52"/>
  <c r="CD16" i="52"/>
  <c r="BZ16" i="52"/>
  <c r="BZ20" i="52"/>
  <c r="C41" i="52"/>
  <c r="D41" i="52"/>
  <c r="BX16" i="52"/>
  <c r="BT16" i="52"/>
  <c r="BT20" i="52"/>
  <c r="C40" i="52"/>
  <c r="D40" i="52"/>
  <c r="BR16" i="52"/>
  <c r="BN16" i="52"/>
  <c r="BN20" i="52"/>
  <c r="C39" i="52"/>
  <c r="D39" i="52"/>
  <c r="BL16" i="52"/>
  <c r="BH16" i="52"/>
  <c r="BH20" i="52"/>
  <c r="C38" i="52"/>
  <c r="D38" i="52"/>
  <c r="BF16" i="52"/>
  <c r="BB16" i="52"/>
  <c r="BB20" i="52"/>
  <c r="C37" i="52"/>
  <c r="D37" i="52"/>
  <c r="AZ16" i="52"/>
  <c r="AV16" i="52"/>
  <c r="AV20" i="52"/>
  <c r="C36" i="52"/>
  <c r="D36" i="52"/>
  <c r="AT16" i="52"/>
  <c r="AV24" i="52"/>
  <c r="I14" i="5"/>
  <c r="AP16" i="52"/>
  <c r="AP20" i="52"/>
  <c r="C35" i="52"/>
  <c r="D35" i="52"/>
  <c r="AN16" i="52"/>
  <c r="AJ16" i="52"/>
  <c r="AJ20" i="52"/>
  <c r="C34" i="52"/>
  <c r="D34" i="52"/>
  <c r="AH16" i="52"/>
  <c r="AD16" i="52"/>
  <c r="AD20" i="52"/>
  <c r="C33" i="52"/>
  <c r="D33" i="52"/>
  <c r="AB16" i="52"/>
  <c r="X16" i="52"/>
  <c r="X20" i="52"/>
  <c r="C32" i="52"/>
  <c r="D32" i="52"/>
  <c r="V16" i="52"/>
  <c r="R16" i="52"/>
  <c r="R20" i="52"/>
  <c r="C31" i="52"/>
  <c r="P16" i="52"/>
  <c r="E31" i="52"/>
  <c r="F31" i="52"/>
  <c r="L16" i="52"/>
  <c r="L20" i="52"/>
  <c r="C30" i="52"/>
  <c r="J16" i="52"/>
  <c r="D16" i="52"/>
  <c r="F20" i="29"/>
  <c r="C29" i="29"/>
  <c r="CL16" i="29"/>
  <c r="CL20" i="29"/>
  <c r="C43" i="29"/>
  <c r="D43" i="29"/>
  <c r="CJ16" i="29"/>
  <c r="CL22" i="29"/>
  <c r="CF16" i="29"/>
  <c r="CF20" i="29"/>
  <c r="C42" i="29"/>
  <c r="D42" i="29"/>
  <c r="CD16" i="29"/>
  <c r="E42" i="29"/>
  <c r="F42" i="29"/>
  <c r="BZ16" i="29"/>
  <c r="BZ20" i="29"/>
  <c r="C41" i="29"/>
  <c r="D41" i="29"/>
  <c r="BX16" i="29"/>
  <c r="BZ22" i="29"/>
  <c r="BT16" i="29"/>
  <c r="BT20" i="29"/>
  <c r="C40" i="29"/>
  <c r="D40" i="29"/>
  <c r="BR16" i="29"/>
  <c r="E40" i="29"/>
  <c r="F40" i="29"/>
  <c r="BN16" i="29"/>
  <c r="BN20" i="29"/>
  <c r="C39" i="29"/>
  <c r="D39" i="29"/>
  <c r="BL16" i="29"/>
  <c r="E39" i="29"/>
  <c r="F39" i="29"/>
  <c r="BH16" i="29"/>
  <c r="BH20" i="29"/>
  <c r="C38" i="29"/>
  <c r="D38" i="29"/>
  <c r="BF16" i="29"/>
  <c r="BH24" i="29"/>
  <c r="BB16" i="29"/>
  <c r="BB20" i="29"/>
  <c r="C37" i="29"/>
  <c r="D37" i="29"/>
  <c r="AZ16" i="29"/>
  <c r="E37" i="29"/>
  <c r="F37" i="29"/>
  <c r="AV16" i="29"/>
  <c r="AV20" i="29"/>
  <c r="C36" i="29"/>
  <c r="D36" i="29"/>
  <c r="AT16" i="29"/>
  <c r="AV24" i="29"/>
  <c r="AP16" i="29"/>
  <c r="AP20" i="29"/>
  <c r="C35" i="29"/>
  <c r="D35" i="29"/>
  <c r="AN16" i="29"/>
  <c r="AJ16" i="29"/>
  <c r="AJ20" i="29"/>
  <c r="C34" i="29"/>
  <c r="D34" i="29"/>
  <c r="AH16" i="29"/>
  <c r="AD16" i="29"/>
  <c r="AD20" i="29"/>
  <c r="C33" i="29"/>
  <c r="D33" i="29"/>
  <c r="AB16" i="29"/>
  <c r="X16" i="29"/>
  <c r="X20" i="29"/>
  <c r="C32" i="29"/>
  <c r="D32" i="29"/>
  <c r="V16" i="29"/>
  <c r="R16" i="29"/>
  <c r="R20" i="29"/>
  <c r="C31" i="29"/>
  <c r="D31" i="29"/>
  <c r="P16" i="29"/>
  <c r="L16" i="29"/>
  <c r="L20" i="29"/>
  <c r="C30" i="29"/>
  <c r="D30" i="29"/>
  <c r="J16" i="29"/>
  <c r="D16" i="29"/>
  <c r="F20" i="20"/>
  <c r="C29" i="20"/>
  <c r="CL16" i="20"/>
  <c r="CL20" i="20"/>
  <c r="C43" i="20"/>
  <c r="D43" i="20"/>
  <c r="CJ16" i="20"/>
  <c r="CF16" i="20"/>
  <c r="CF20" i="20"/>
  <c r="C42" i="20"/>
  <c r="D42" i="20"/>
  <c r="CD16" i="20"/>
  <c r="E42" i="20"/>
  <c r="F42" i="20"/>
  <c r="BZ16" i="20"/>
  <c r="BZ20" i="20"/>
  <c r="C41" i="20"/>
  <c r="D41" i="20"/>
  <c r="BX16" i="20"/>
  <c r="BZ22" i="20"/>
  <c r="BT16" i="20"/>
  <c r="BT20" i="20"/>
  <c r="C40" i="20"/>
  <c r="D40" i="20"/>
  <c r="BR16" i="20"/>
  <c r="E40" i="20"/>
  <c r="F40" i="20"/>
  <c r="BN16" i="20"/>
  <c r="BN20" i="20"/>
  <c r="C39" i="20"/>
  <c r="D39" i="20"/>
  <c r="BL16" i="20"/>
  <c r="E39" i="20"/>
  <c r="F39" i="20"/>
  <c r="BH16" i="20"/>
  <c r="BH20" i="20"/>
  <c r="C38" i="20"/>
  <c r="D38" i="20"/>
  <c r="BF16" i="20"/>
  <c r="BH24" i="20"/>
  <c r="K10" i="5"/>
  <c r="BB16" i="20"/>
  <c r="BB20" i="20"/>
  <c r="C37" i="20"/>
  <c r="D37" i="20"/>
  <c r="AZ16" i="20"/>
  <c r="E37" i="20"/>
  <c r="F37" i="20"/>
  <c r="AV16" i="20"/>
  <c r="AV20" i="20"/>
  <c r="C36" i="20"/>
  <c r="D36" i="20"/>
  <c r="AT16" i="20"/>
  <c r="AV24" i="20"/>
  <c r="AP16" i="20"/>
  <c r="AP20" i="20"/>
  <c r="C35" i="20"/>
  <c r="D35" i="20"/>
  <c r="AN16" i="20"/>
  <c r="E35" i="20"/>
  <c r="F35" i="20"/>
  <c r="AJ16" i="20"/>
  <c r="AJ20" i="20"/>
  <c r="C34" i="20"/>
  <c r="D34" i="20"/>
  <c r="AH16" i="20"/>
  <c r="E34" i="20"/>
  <c r="F34" i="20"/>
  <c r="AD16" i="20"/>
  <c r="AD20" i="20"/>
  <c r="C33" i="20"/>
  <c r="D33" i="20"/>
  <c r="AB16" i="20"/>
  <c r="E33" i="20"/>
  <c r="F33" i="20"/>
  <c r="X20" i="20"/>
  <c r="C32" i="20"/>
  <c r="D32" i="20"/>
  <c r="V16" i="20"/>
  <c r="R16" i="20"/>
  <c r="R20" i="20"/>
  <c r="C31" i="20"/>
  <c r="P16" i="20"/>
  <c r="L16" i="20"/>
  <c r="L20" i="20"/>
  <c r="C30" i="20"/>
  <c r="D30" i="20"/>
  <c r="J16" i="20"/>
  <c r="D16" i="20"/>
  <c r="F20" i="13"/>
  <c r="C29" i="13"/>
  <c r="CL16" i="13"/>
  <c r="CL20" i="13"/>
  <c r="C43" i="13"/>
  <c r="D43" i="13"/>
  <c r="CJ16" i="13"/>
  <c r="CF16" i="13"/>
  <c r="CF20" i="13"/>
  <c r="C42" i="13"/>
  <c r="CD16" i="13"/>
  <c r="E42" i="13"/>
  <c r="F42" i="13"/>
  <c r="BZ16" i="13"/>
  <c r="BZ20" i="13"/>
  <c r="C41" i="13"/>
  <c r="D41" i="13"/>
  <c r="BX16" i="13"/>
  <c r="BT16" i="13"/>
  <c r="BT20" i="13"/>
  <c r="C40" i="13"/>
  <c r="D40" i="13"/>
  <c r="BR16" i="13"/>
  <c r="E40" i="13"/>
  <c r="F40" i="13"/>
  <c r="BN16" i="13"/>
  <c r="BN20" i="13"/>
  <c r="C39" i="13"/>
  <c r="D39" i="13"/>
  <c r="BL16" i="13"/>
  <c r="E39" i="13"/>
  <c r="F39" i="13"/>
  <c r="BH16" i="13"/>
  <c r="BH20" i="13"/>
  <c r="C38" i="13"/>
  <c r="D38" i="13"/>
  <c r="BF16" i="13"/>
  <c r="BH24" i="13"/>
  <c r="K12" i="5"/>
  <c r="BB16" i="13"/>
  <c r="BB20" i="13"/>
  <c r="C37" i="13"/>
  <c r="AZ16" i="13"/>
  <c r="E37" i="13"/>
  <c r="F37" i="13"/>
  <c r="AV16" i="13"/>
  <c r="AV20" i="13"/>
  <c r="C36" i="13"/>
  <c r="AT16" i="13"/>
  <c r="AV24" i="13"/>
  <c r="I12" i="5"/>
  <c r="AP16" i="13"/>
  <c r="AP20" i="13"/>
  <c r="C35" i="13"/>
  <c r="D35" i="13"/>
  <c r="AN16" i="13"/>
  <c r="E35" i="13"/>
  <c r="F35" i="13"/>
  <c r="AJ16" i="13"/>
  <c r="AJ20" i="13"/>
  <c r="C34" i="13"/>
  <c r="D34" i="13"/>
  <c r="AH16" i="13"/>
  <c r="AJ24" i="13"/>
  <c r="AD16" i="13"/>
  <c r="AD20" i="13"/>
  <c r="C33" i="13"/>
  <c r="D33" i="13"/>
  <c r="AB16" i="13"/>
  <c r="E33" i="13"/>
  <c r="F33" i="13"/>
  <c r="X16" i="13"/>
  <c r="X20" i="13"/>
  <c r="C32" i="13"/>
  <c r="D32" i="13"/>
  <c r="V16" i="13"/>
  <c r="X24" i="13"/>
  <c r="E12" i="5"/>
  <c r="R16" i="13"/>
  <c r="R20" i="13"/>
  <c r="C31" i="13"/>
  <c r="D31" i="13"/>
  <c r="P16" i="13"/>
  <c r="E31" i="13"/>
  <c r="F31" i="13"/>
  <c r="L16" i="13"/>
  <c r="L20" i="13"/>
  <c r="C30" i="13"/>
  <c r="J16" i="13"/>
  <c r="L24" i="13"/>
  <c r="C12" i="5"/>
  <c r="D16" i="13"/>
  <c r="E29" i="13"/>
  <c r="F20" i="12"/>
  <c r="C29" i="12"/>
  <c r="CL16" i="12"/>
  <c r="CL20" i="12"/>
  <c r="C43" i="12"/>
  <c r="D43" i="12"/>
  <c r="CJ16" i="12"/>
  <c r="CF16" i="12"/>
  <c r="CF20" i="12"/>
  <c r="C42" i="12"/>
  <c r="D42" i="12"/>
  <c r="CD16" i="12"/>
  <c r="E42" i="12"/>
  <c r="F42" i="12"/>
  <c r="BZ16" i="12"/>
  <c r="BZ20" i="12"/>
  <c r="C41" i="12"/>
  <c r="D41" i="12"/>
  <c r="BX16" i="12"/>
  <c r="BT16" i="12"/>
  <c r="BT20" i="12"/>
  <c r="C40" i="12"/>
  <c r="D40" i="12"/>
  <c r="BR16" i="12"/>
  <c r="E40" i="12"/>
  <c r="F40" i="12"/>
  <c r="BN16" i="12"/>
  <c r="BN20" i="12"/>
  <c r="C39" i="12"/>
  <c r="D39" i="12"/>
  <c r="BL16" i="12"/>
  <c r="E39" i="12"/>
  <c r="F39" i="12"/>
  <c r="BH16" i="12"/>
  <c r="BH20" i="12"/>
  <c r="C38" i="12"/>
  <c r="D38" i="12"/>
  <c r="BF16" i="12"/>
  <c r="BH24" i="12"/>
  <c r="K8" i="5"/>
  <c r="BB16" i="12"/>
  <c r="BB20" i="12"/>
  <c r="C37" i="12"/>
  <c r="AZ16" i="12"/>
  <c r="E37" i="12"/>
  <c r="F37" i="12"/>
  <c r="AV16" i="12"/>
  <c r="AV20" i="12"/>
  <c r="C36" i="12"/>
  <c r="D36" i="12"/>
  <c r="AT16" i="12"/>
  <c r="AV24" i="12"/>
  <c r="I8" i="5"/>
  <c r="AP16" i="12"/>
  <c r="AP20" i="12"/>
  <c r="C35" i="12"/>
  <c r="D35" i="12"/>
  <c r="AN16" i="12"/>
  <c r="E35" i="12"/>
  <c r="F35" i="12"/>
  <c r="AJ16" i="12"/>
  <c r="AJ20" i="12"/>
  <c r="C34" i="12"/>
  <c r="D34" i="12"/>
  <c r="AH16" i="12"/>
  <c r="AJ24" i="12"/>
  <c r="AD16" i="12"/>
  <c r="AD20" i="12"/>
  <c r="C33" i="12"/>
  <c r="AB16" i="12"/>
  <c r="E33" i="12"/>
  <c r="F33" i="12"/>
  <c r="X16" i="12"/>
  <c r="X20" i="12"/>
  <c r="C32" i="12"/>
  <c r="V16" i="12"/>
  <c r="X24" i="12"/>
  <c r="R16" i="12"/>
  <c r="R20" i="12"/>
  <c r="C31" i="12"/>
  <c r="D31" i="12"/>
  <c r="P16" i="12"/>
  <c r="E31" i="12"/>
  <c r="F31" i="12"/>
  <c r="L16" i="12"/>
  <c r="L20" i="12"/>
  <c r="C30" i="12"/>
  <c r="J16" i="12"/>
  <c r="L24" i="12"/>
  <c r="C8" i="5"/>
  <c r="D16" i="12"/>
  <c r="CL16" i="54"/>
  <c r="CL20" i="54"/>
  <c r="C43" i="54"/>
  <c r="D43" i="54"/>
  <c r="CJ16" i="54"/>
  <c r="CF16" i="54"/>
  <c r="CF20" i="54"/>
  <c r="C42" i="54"/>
  <c r="D42" i="54"/>
  <c r="CD16" i="54"/>
  <c r="E42" i="54"/>
  <c r="F42" i="54"/>
  <c r="BZ16" i="54"/>
  <c r="BZ20" i="54"/>
  <c r="C41" i="54"/>
  <c r="D41" i="54"/>
  <c r="BX16" i="54"/>
  <c r="BT16" i="54"/>
  <c r="BT20" i="54"/>
  <c r="C40" i="54"/>
  <c r="BR16" i="54"/>
  <c r="E40" i="54"/>
  <c r="F40" i="54"/>
  <c r="BN16" i="54"/>
  <c r="BN20" i="54"/>
  <c r="C39" i="54"/>
  <c r="D39" i="54"/>
  <c r="BL16" i="54"/>
  <c r="E39" i="54"/>
  <c r="F39" i="54"/>
  <c r="BH16" i="54"/>
  <c r="BH20" i="54"/>
  <c r="C38" i="54"/>
  <c r="BF16" i="54"/>
  <c r="BH24" i="54"/>
  <c r="K6" i="5"/>
  <c r="BB16" i="54"/>
  <c r="BB20" i="54"/>
  <c r="C37" i="54"/>
  <c r="D37" i="54"/>
  <c r="AZ16" i="54"/>
  <c r="E37" i="54"/>
  <c r="F37" i="54"/>
  <c r="AV16" i="54"/>
  <c r="AV20" i="54"/>
  <c r="C36" i="54"/>
  <c r="D36" i="54"/>
  <c r="AT16" i="54"/>
  <c r="AV24" i="54"/>
  <c r="AP16" i="54"/>
  <c r="AP20" i="54"/>
  <c r="C35" i="54"/>
  <c r="D35" i="54"/>
  <c r="AN16" i="54"/>
  <c r="E35" i="54"/>
  <c r="F35" i="54"/>
  <c r="AJ16" i="54"/>
  <c r="AJ20" i="54"/>
  <c r="C34" i="54"/>
  <c r="AH16" i="54"/>
  <c r="AJ24" i="54"/>
  <c r="G6" i="5"/>
  <c r="AD16" i="54"/>
  <c r="AD20" i="54"/>
  <c r="C33" i="54"/>
  <c r="D33" i="54"/>
  <c r="AB16" i="54"/>
  <c r="E33" i="54"/>
  <c r="F33" i="54"/>
  <c r="X16" i="54"/>
  <c r="X20" i="54"/>
  <c r="C32" i="54"/>
  <c r="D32" i="54"/>
  <c r="V16" i="54"/>
  <c r="X24" i="54"/>
  <c r="E6" i="5"/>
  <c r="R16" i="54"/>
  <c r="R20" i="54"/>
  <c r="C31" i="54"/>
  <c r="D31" i="54"/>
  <c r="P16" i="54"/>
  <c r="E31" i="54"/>
  <c r="L16" i="54"/>
  <c r="L20" i="54"/>
  <c r="C30" i="54"/>
  <c r="D30" i="54"/>
  <c r="J16" i="54"/>
  <c r="L24" i="54"/>
  <c r="C6" i="5"/>
  <c r="D16" i="54"/>
  <c r="F20" i="9"/>
  <c r="C29" i="9"/>
  <c r="CL16" i="9"/>
  <c r="CL20" i="9"/>
  <c r="C43" i="9"/>
  <c r="D43" i="9"/>
  <c r="CJ16" i="9"/>
  <c r="CF16" i="9"/>
  <c r="CF20" i="9"/>
  <c r="C42" i="9"/>
  <c r="D42" i="9"/>
  <c r="CD16" i="9"/>
  <c r="E42" i="9"/>
  <c r="F42" i="9"/>
  <c r="BZ16" i="9"/>
  <c r="BZ20" i="9"/>
  <c r="C41" i="9"/>
  <c r="D41" i="9"/>
  <c r="BX16" i="9"/>
  <c r="BT16" i="9"/>
  <c r="BT20" i="9"/>
  <c r="C40" i="9"/>
  <c r="D40" i="9"/>
  <c r="BR16" i="9"/>
  <c r="E40" i="9"/>
  <c r="F40" i="9"/>
  <c r="BN16" i="9"/>
  <c r="BN20" i="9"/>
  <c r="C39" i="9"/>
  <c r="D39" i="9"/>
  <c r="BL16" i="9"/>
  <c r="E39" i="9"/>
  <c r="F39" i="9"/>
  <c r="BH16" i="9"/>
  <c r="BH20" i="9"/>
  <c r="C38" i="9"/>
  <c r="D38" i="9"/>
  <c r="BF16" i="9"/>
  <c r="BH24" i="9"/>
  <c r="K4" i="5"/>
  <c r="BB16" i="9"/>
  <c r="BB20" i="9"/>
  <c r="C37" i="9"/>
  <c r="AZ16" i="9"/>
  <c r="E37" i="9"/>
  <c r="F37" i="9"/>
  <c r="AV16" i="9"/>
  <c r="AV20" i="9"/>
  <c r="C36" i="9"/>
  <c r="D36" i="9"/>
  <c r="AT16" i="9"/>
  <c r="AV24" i="9"/>
  <c r="AP16" i="9"/>
  <c r="AP20" i="9"/>
  <c r="C35" i="9"/>
  <c r="AN16" i="9"/>
  <c r="E35" i="9"/>
  <c r="F35" i="9"/>
  <c r="AJ16" i="9"/>
  <c r="AJ20" i="9"/>
  <c r="C34" i="9"/>
  <c r="AH16" i="9"/>
  <c r="AJ24" i="9"/>
  <c r="G4" i="5"/>
  <c r="AD16" i="9"/>
  <c r="AD20" i="9"/>
  <c r="C33" i="9"/>
  <c r="AB16" i="9"/>
  <c r="E33" i="9"/>
  <c r="F33" i="9"/>
  <c r="X16" i="9"/>
  <c r="X20" i="9"/>
  <c r="C32" i="9"/>
  <c r="D32" i="9"/>
  <c r="V16" i="9"/>
  <c r="X24" i="9"/>
  <c r="E4" i="5"/>
  <c r="R16" i="9"/>
  <c r="R20" i="9"/>
  <c r="C31" i="9"/>
  <c r="D31" i="9"/>
  <c r="P16" i="9"/>
  <c r="E31" i="9"/>
  <c r="L16" i="9"/>
  <c r="L20" i="9"/>
  <c r="C30" i="9"/>
  <c r="D30" i="9"/>
  <c r="J16" i="9"/>
  <c r="L24" i="9"/>
  <c r="C4" i="5"/>
  <c r="D16" i="9"/>
  <c r="F20" i="17"/>
  <c r="C29" i="17"/>
  <c r="CL16" i="17"/>
  <c r="CL20" i="17"/>
  <c r="C43" i="17"/>
  <c r="D43" i="17"/>
  <c r="CJ16" i="17"/>
  <c r="CF16" i="17"/>
  <c r="CF20" i="17"/>
  <c r="C42" i="17"/>
  <c r="D42" i="17"/>
  <c r="CD16" i="17"/>
  <c r="E42" i="17"/>
  <c r="F42" i="17"/>
  <c r="BZ16" i="17"/>
  <c r="BZ20" i="17"/>
  <c r="C41" i="17"/>
  <c r="D41" i="17"/>
  <c r="BX16" i="17"/>
  <c r="BZ22" i="17"/>
  <c r="BT16" i="17"/>
  <c r="BT20" i="17"/>
  <c r="C40" i="17"/>
  <c r="D40" i="17"/>
  <c r="BR16" i="17"/>
  <c r="E40" i="17"/>
  <c r="F40" i="17"/>
  <c r="BN16" i="17"/>
  <c r="BN20" i="17"/>
  <c r="C39" i="17"/>
  <c r="D39" i="17"/>
  <c r="BL16" i="17"/>
  <c r="E39" i="17"/>
  <c r="F39" i="17"/>
  <c r="BH16" i="17"/>
  <c r="BH20" i="17"/>
  <c r="C38" i="17"/>
  <c r="BF16" i="17"/>
  <c r="BH24" i="17"/>
  <c r="BB16" i="17"/>
  <c r="BB20" i="17"/>
  <c r="C37" i="17"/>
  <c r="AZ16" i="17"/>
  <c r="E37" i="17"/>
  <c r="F37" i="17"/>
  <c r="AV16" i="17"/>
  <c r="AV20" i="17"/>
  <c r="C36" i="17"/>
  <c r="D36" i="17"/>
  <c r="AT16" i="17"/>
  <c r="AV24" i="17"/>
  <c r="AP16" i="17"/>
  <c r="AP20" i="17"/>
  <c r="C35" i="17"/>
  <c r="D35" i="17"/>
  <c r="AN16" i="17"/>
  <c r="E35" i="17"/>
  <c r="F35" i="17"/>
  <c r="AJ16" i="17"/>
  <c r="AJ20" i="17"/>
  <c r="C34" i="17"/>
  <c r="D34" i="17"/>
  <c r="AH16" i="17"/>
  <c r="AJ24" i="17"/>
  <c r="G18" i="5"/>
  <c r="AD16" i="17"/>
  <c r="AD20" i="17"/>
  <c r="C33" i="17"/>
  <c r="D33" i="17"/>
  <c r="AB16" i="17"/>
  <c r="E33" i="17"/>
  <c r="F33" i="17"/>
  <c r="X16" i="17"/>
  <c r="X20" i="17"/>
  <c r="C32" i="17"/>
  <c r="V16" i="17"/>
  <c r="X24" i="17"/>
  <c r="E18" i="5"/>
  <c r="R16" i="17"/>
  <c r="R20" i="17"/>
  <c r="C31" i="17"/>
  <c r="D31" i="17"/>
  <c r="P16" i="17"/>
  <c r="E31" i="17"/>
  <c r="F31" i="17"/>
  <c r="L16" i="17"/>
  <c r="L20" i="17"/>
  <c r="C30" i="17"/>
  <c r="D30" i="17"/>
  <c r="J16" i="17"/>
  <c r="D16" i="17"/>
  <c r="F20" i="7"/>
  <c r="C29" i="7"/>
  <c r="CL16" i="7"/>
  <c r="CL20" i="7"/>
  <c r="C43" i="7"/>
  <c r="CJ16" i="7"/>
  <c r="CF16" i="7"/>
  <c r="CF20" i="7"/>
  <c r="C42" i="7"/>
  <c r="D42" i="7"/>
  <c r="CD16" i="7"/>
  <c r="E42" i="7"/>
  <c r="F42" i="7"/>
  <c r="BZ16" i="7"/>
  <c r="BZ20" i="7"/>
  <c r="C41" i="7"/>
  <c r="D41" i="7"/>
  <c r="BX16" i="7"/>
  <c r="BT16" i="7"/>
  <c r="BT20" i="7"/>
  <c r="C40" i="7"/>
  <c r="D40" i="7"/>
  <c r="BR16" i="7"/>
  <c r="E40" i="7"/>
  <c r="F40" i="7"/>
  <c r="BN16" i="7"/>
  <c r="BN20" i="7"/>
  <c r="C39" i="7"/>
  <c r="D39" i="7"/>
  <c r="BL16" i="7"/>
  <c r="E39" i="7"/>
  <c r="F39" i="7"/>
  <c r="BH16" i="7"/>
  <c r="BH20" i="7"/>
  <c r="C38" i="7"/>
  <c r="D38" i="7"/>
  <c r="BF16" i="7"/>
  <c r="BH24" i="7"/>
  <c r="K9" i="5"/>
  <c r="BB16" i="7"/>
  <c r="BB20" i="7"/>
  <c r="C37" i="7"/>
  <c r="D37" i="7"/>
  <c r="AZ16" i="7"/>
  <c r="E37" i="7"/>
  <c r="F37" i="7"/>
  <c r="AV16" i="7"/>
  <c r="AV20" i="7"/>
  <c r="C36" i="7"/>
  <c r="AT16" i="7"/>
  <c r="AV24" i="7"/>
  <c r="I9" i="5"/>
  <c r="AP16" i="7"/>
  <c r="AP20" i="7"/>
  <c r="C35" i="7"/>
  <c r="D35" i="7"/>
  <c r="AN16" i="7"/>
  <c r="E35" i="7"/>
  <c r="F35" i="7"/>
  <c r="AJ16" i="7"/>
  <c r="AJ20" i="7"/>
  <c r="C34" i="7"/>
  <c r="D34" i="7"/>
  <c r="AH16" i="7"/>
  <c r="AJ24" i="7"/>
  <c r="G9" i="5"/>
  <c r="AD16" i="7"/>
  <c r="AD20" i="7"/>
  <c r="C33" i="7"/>
  <c r="AB16" i="7"/>
  <c r="E33" i="7"/>
  <c r="F33" i="7"/>
  <c r="X16" i="7"/>
  <c r="X20" i="7"/>
  <c r="C32" i="7"/>
  <c r="V16" i="7"/>
  <c r="X24" i="7"/>
  <c r="R16" i="7"/>
  <c r="R20" i="7"/>
  <c r="C31" i="7"/>
  <c r="D31" i="7"/>
  <c r="P16" i="7"/>
  <c r="E31" i="7"/>
  <c r="F31" i="7"/>
  <c r="L16" i="7"/>
  <c r="L20" i="7"/>
  <c r="C30" i="7"/>
  <c r="J16" i="7"/>
  <c r="L24" i="7"/>
  <c r="C9" i="5"/>
  <c r="D16" i="7"/>
  <c r="F20" i="14"/>
  <c r="C29" i="14"/>
  <c r="CL16" i="14"/>
  <c r="CL20" i="14"/>
  <c r="C43" i="14"/>
  <c r="D43" i="14"/>
  <c r="CJ16" i="14"/>
  <c r="CF16" i="14"/>
  <c r="CF20" i="14"/>
  <c r="C42" i="14"/>
  <c r="D42" i="14"/>
  <c r="CD16" i="14"/>
  <c r="BZ16" i="14"/>
  <c r="BZ20" i="14"/>
  <c r="C41" i="14"/>
  <c r="D41" i="14"/>
  <c r="BX16" i="14"/>
  <c r="BT16" i="14"/>
  <c r="BT20" i="14"/>
  <c r="C40" i="14"/>
  <c r="D40" i="14"/>
  <c r="BR16" i="14"/>
  <c r="BN16" i="14"/>
  <c r="BN20" i="14"/>
  <c r="C39" i="14"/>
  <c r="D39" i="14"/>
  <c r="BL16" i="14"/>
  <c r="BN24" i="14"/>
  <c r="BH16" i="14"/>
  <c r="BH20" i="14"/>
  <c r="C38" i="14"/>
  <c r="D38" i="14"/>
  <c r="BF16" i="14"/>
  <c r="BB16" i="14"/>
  <c r="BB20" i="14"/>
  <c r="C37" i="14"/>
  <c r="AZ16" i="14"/>
  <c r="AV16" i="14"/>
  <c r="AV20" i="14"/>
  <c r="C36" i="14"/>
  <c r="D36" i="14"/>
  <c r="AT16" i="14"/>
  <c r="AP16" i="14"/>
  <c r="AP20" i="14"/>
  <c r="C35" i="14"/>
  <c r="AN16" i="14"/>
  <c r="AP24" i="14"/>
  <c r="H5" i="5"/>
  <c r="AJ16" i="14"/>
  <c r="AJ20" i="14"/>
  <c r="C34" i="14"/>
  <c r="D34" i="14"/>
  <c r="AH16" i="14"/>
  <c r="AD16" i="14"/>
  <c r="AD20" i="14"/>
  <c r="C33" i="14"/>
  <c r="AB16" i="14"/>
  <c r="X16" i="14"/>
  <c r="X20" i="14"/>
  <c r="C32" i="14"/>
  <c r="V16" i="14"/>
  <c r="X24" i="14"/>
  <c r="E5" i="5"/>
  <c r="R16" i="14"/>
  <c r="R20" i="14"/>
  <c r="C31" i="14"/>
  <c r="D31" i="14"/>
  <c r="P16" i="14"/>
  <c r="L16" i="14"/>
  <c r="L20" i="14"/>
  <c r="C30" i="14"/>
  <c r="D30" i="14"/>
  <c r="J16" i="14"/>
  <c r="E30" i="14"/>
  <c r="F30" i="14"/>
  <c r="D16" i="14"/>
  <c r="F24" i="14"/>
  <c r="F20" i="51"/>
  <c r="C29" i="51"/>
  <c r="CL16" i="51"/>
  <c r="CL20" i="51"/>
  <c r="C43" i="51"/>
  <c r="D43" i="51"/>
  <c r="CJ16" i="51"/>
  <c r="CF16" i="51"/>
  <c r="CF20" i="51"/>
  <c r="C42" i="51"/>
  <c r="D42" i="51"/>
  <c r="CD16" i="51"/>
  <c r="E42" i="51"/>
  <c r="F42" i="51"/>
  <c r="BZ16" i="51"/>
  <c r="BZ20" i="51"/>
  <c r="C41" i="51"/>
  <c r="BX16" i="51"/>
  <c r="BT16" i="51"/>
  <c r="BT20" i="51"/>
  <c r="C40" i="51"/>
  <c r="D40" i="51"/>
  <c r="BR16" i="51"/>
  <c r="E40" i="51"/>
  <c r="F40" i="51"/>
  <c r="BN16" i="51"/>
  <c r="BN20" i="51"/>
  <c r="C39" i="51"/>
  <c r="D39" i="51"/>
  <c r="BL16" i="51"/>
  <c r="E39" i="51"/>
  <c r="F39" i="51"/>
  <c r="BH16" i="51"/>
  <c r="BH20" i="51"/>
  <c r="C38" i="51"/>
  <c r="BF16" i="51"/>
  <c r="BH24" i="51"/>
  <c r="K7" i="5"/>
  <c r="BB16" i="51"/>
  <c r="BB20" i="51"/>
  <c r="C37" i="51"/>
  <c r="AZ16" i="51"/>
  <c r="E37" i="51"/>
  <c r="F37" i="51"/>
  <c r="AV16" i="51"/>
  <c r="AV20" i="51"/>
  <c r="C36" i="51"/>
  <c r="D36" i="51"/>
  <c r="AT16" i="51"/>
  <c r="AV24" i="51"/>
  <c r="I7" i="5"/>
  <c r="AP16" i="51"/>
  <c r="AP20" i="51"/>
  <c r="C35" i="51"/>
  <c r="D35" i="51"/>
  <c r="AN16" i="51"/>
  <c r="E35" i="51"/>
  <c r="F35" i="51"/>
  <c r="AJ16" i="51"/>
  <c r="AJ20" i="51"/>
  <c r="C34" i="51"/>
  <c r="D34" i="51"/>
  <c r="AH16" i="51"/>
  <c r="AJ24" i="51"/>
  <c r="AD16" i="51"/>
  <c r="AD20" i="51"/>
  <c r="C33" i="51"/>
  <c r="D33" i="51"/>
  <c r="AB16" i="51"/>
  <c r="E33" i="51"/>
  <c r="F33" i="51"/>
  <c r="X16" i="51"/>
  <c r="X20" i="51"/>
  <c r="C32" i="51"/>
  <c r="D32" i="51"/>
  <c r="V16" i="51"/>
  <c r="X24" i="51"/>
  <c r="E7" i="5"/>
  <c r="R16" i="51"/>
  <c r="R20" i="51"/>
  <c r="C31" i="51"/>
  <c r="D31" i="51"/>
  <c r="P16" i="51"/>
  <c r="E31" i="51"/>
  <c r="F31" i="51"/>
  <c r="L16" i="51"/>
  <c r="L20" i="51"/>
  <c r="C30" i="51"/>
  <c r="D30" i="51"/>
  <c r="J16" i="51"/>
  <c r="L24" i="51"/>
  <c r="C7" i="5"/>
  <c r="D16" i="51"/>
  <c r="E43" i="41"/>
  <c r="F43" i="41"/>
  <c r="E38" i="41"/>
  <c r="F38" i="41"/>
  <c r="AP24" i="41"/>
  <c r="X22" i="41"/>
  <c r="F20" i="41"/>
  <c r="C29" i="41"/>
  <c r="CL16" i="41"/>
  <c r="CL20" i="41"/>
  <c r="C43" i="41"/>
  <c r="D43" i="41"/>
  <c r="CJ16" i="41"/>
  <c r="CL22" i="41"/>
  <c r="CF16" i="41"/>
  <c r="CF20" i="41"/>
  <c r="C42" i="41"/>
  <c r="D42" i="41"/>
  <c r="CD16" i="41"/>
  <c r="E42" i="41"/>
  <c r="F42" i="41"/>
  <c r="BZ16" i="41"/>
  <c r="BZ20" i="41"/>
  <c r="C41" i="41"/>
  <c r="D41" i="41"/>
  <c r="BX16" i="41"/>
  <c r="BZ22" i="41"/>
  <c r="BT16" i="41"/>
  <c r="BT20" i="41"/>
  <c r="C40" i="41"/>
  <c r="D40" i="41"/>
  <c r="BR16" i="41"/>
  <c r="E40" i="41"/>
  <c r="F40" i="41"/>
  <c r="BN16" i="41"/>
  <c r="BN20" i="41"/>
  <c r="C39" i="41"/>
  <c r="D39" i="41"/>
  <c r="BL16" i="41"/>
  <c r="E39" i="41"/>
  <c r="F39" i="41"/>
  <c r="BH16" i="41"/>
  <c r="BH20" i="41"/>
  <c r="C38" i="41"/>
  <c r="D38" i="41"/>
  <c r="BF16" i="41"/>
  <c r="BH24" i="41"/>
  <c r="BB16" i="41"/>
  <c r="BB20" i="41"/>
  <c r="C37" i="41"/>
  <c r="D37" i="41"/>
  <c r="AZ16" i="41"/>
  <c r="E37" i="41"/>
  <c r="F37" i="41"/>
  <c r="AV16" i="41"/>
  <c r="AV20" i="41"/>
  <c r="C36" i="41"/>
  <c r="D36" i="41"/>
  <c r="AT16" i="41"/>
  <c r="AV24" i="41"/>
  <c r="AP16" i="41"/>
  <c r="AP20" i="41"/>
  <c r="C35" i="41"/>
  <c r="D35" i="41"/>
  <c r="AN16" i="41"/>
  <c r="E35" i="41"/>
  <c r="F35" i="41"/>
  <c r="AJ16" i="41"/>
  <c r="AJ20" i="41"/>
  <c r="C34" i="41"/>
  <c r="D34" i="41"/>
  <c r="AH16" i="41"/>
  <c r="AJ24" i="41"/>
  <c r="AD16" i="41"/>
  <c r="AD20" i="41"/>
  <c r="C33" i="41"/>
  <c r="D33" i="41"/>
  <c r="AB16" i="41"/>
  <c r="E33" i="41"/>
  <c r="F33" i="41"/>
  <c r="X16" i="41"/>
  <c r="X20" i="41"/>
  <c r="C32" i="41"/>
  <c r="D32" i="41"/>
  <c r="V16" i="41"/>
  <c r="X24" i="41"/>
  <c r="R16" i="41"/>
  <c r="R20" i="41"/>
  <c r="C31" i="41"/>
  <c r="D31" i="41"/>
  <c r="P16" i="41"/>
  <c r="E31" i="41"/>
  <c r="F31" i="41"/>
  <c r="L16" i="41"/>
  <c r="L20" i="41"/>
  <c r="C30" i="41"/>
  <c r="D30" i="41"/>
  <c r="J16" i="41"/>
  <c r="L24" i="41"/>
  <c r="D16" i="41"/>
  <c r="CC9" i="10"/>
  <c r="CE9" i="10" s="1"/>
  <c r="CC8" i="10"/>
  <c r="CC7" i="10"/>
  <c r="C199" i="10"/>
  <c r="BQ7" i="10"/>
  <c r="BE8" i="10"/>
  <c r="C156" i="10" s="1"/>
  <c r="BE7" i="10"/>
  <c r="AS7" i="10"/>
  <c r="C133" i="10" s="1"/>
  <c r="AG8" i="10"/>
  <c r="AG7" i="10"/>
  <c r="U8" i="10"/>
  <c r="U7" i="10"/>
  <c r="AM7" i="10"/>
  <c r="AO7" i="10" s="1"/>
  <c r="D4" i="10"/>
  <c r="B55" i="10" s="1"/>
  <c r="E30" i="17"/>
  <c r="F30" i="17"/>
  <c r="BT22" i="41"/>
  <c r="CL24" i="41"/>
  <c r="E30" i="41"/>
  <c r="F30" i="41"/>
  <c r="E38" i="17"/>
  <c r="F38" i="17"/>
  <c r="E43" i="17"/>
  <c r="F43" i="17"/>
  <c r="X24" i="52"/>
  <c r="E14" i="5"/>
  <c r="E33" i="52"/>
  <c r="F33" i="52"/>
  <c r="E37" i="52"/>
  <c r="F37" i="52"/>
  <c r="E40" i="52"/>
  <c r="F40" i="52"/>
  <c r="BZ22" i="52"/>
  <c r="E42" i="52"/>
  <c r="F42" i="52"/>
  <c r="BB24" i="52"/>
  <c r="J14" i="5"/>
  <c r="CL24" i="17"/>
  <c r="P18" i="5"/>
  <c r="R24" i="7"/>
  <c r="BN24" i="7"/>
  <c r="E34" i="7"/>
  <c r="F34" i="7"/>
  <c r="AV22" i="9"/>
  <c r="R24" i="9"/>
  <c r="BN24" i="9"/>
  <c r="E34" i="9"/>
  <c r="F34" i="9"/>
  <c r="R24" i="12"/>
  <c r="BN24" i="12"/>
  <c r="E34" i="12"/>
  <c r="F34" i="12"/>
  <c r="AV22" i="41"/>
  <c r="R24" i="41"/>
  <c r="BN24" i="41"/>
  <c r="E34" i="41"/>
  <c r="F34" i="41"/>
  <c r="AP24" i="7"/>
  <c r="H9" i="5"/>
  <c r="CL24" i="7"/>
  <c r="E30" i="7"/>
  <c r="F30" i="7"/>
  <c r="E38" i="7"/>
  <c r="F38" i="7"/>
  <c r="E43" i="7"/>
  <c r="F43" i="7"/>
  <c r="AV22" i="17"/>
  <c r="R24" i="17"/>
  <c r="BN24" i="17"/>
  <c r="E34" i="17"/>
  <c r="F34" i="17"/>
  <c r="AP24" i="9"/>
  <c r="CL24" i="9"/>
  <c r="E30" i="9"/>
  <c r="F30" i="9"/>
  <c r="E38" i="9"/>
  <c r="F38" i="9"/>
  <c r="E43" i="9"/>
  <c r="F43" i="9"/>
  <c r="BT22" i="12"/>
  <c r="AP24" i="12"/>
  <c r="CL24" i="12"/>
  <c r="E38" i="12"/>
  <c r="F38" i="12"/>
  <c r="E43" i="12"/>
  <c r="F43" i="12"/>
  <c r="L22" i="41"/>
  <c r="AJ22" i="41"/>
  <c r="BH22" i="41"/>
  <c r="CF22" i="41"/>
  <c r="AD24" i="41"/>
  <c r="BB24" i="41"/>
  <c r="BZ24" i="41"/>
  <c r="E32" i="41"/>
  <c r="F32" i="41"/>
  <c r="E36" i="41"/>
  <c r="F36" i="41"/>
  <c r="E41" i="41"/>
  <c r="F41" i="41"/>
  <c r="E36" i="52"/>
  <c r="F36" i="52"/>
  <c r="E34" i="52"/>
  <c r="F34" i="52"/>
  <c r="E35" i="52"/>
  <c r="F35" i="52"/>
  <c r="AP24" i="52"/>
  <c r="H14" i="5"/>
  <c r="BH24" i="52"/>
  <c r="K14" i="5"/>
  <c r="E38" i="52"/>
  <c r="F38" i="52"/>
  <c r="E39" i="52"/>
  <c r="F39" i="52"/>
  <c r="E43" i="52"/>
  <c r="F43" i="52"/>
  <c r="BH22" i="52"/>
  <c r="BZ24" i="52"/>
  <c r="N14" i="5"/>
  <c r="E32" i="52"/>
  <c r="F32" i="52"/>
  <c r="E41" i="52"/>
  <c r="F41" i="52"/>
  <c r="AD24" i="13"/>
  <c r="E32" i="13"/>
  <c r="F32" i="13"/>
  <c r="E36" i="13"/>
  <c r="F36" i="13"/>
  <c r="E41" i="13"/>
  <c r="F41" i="13"/>
  <c r="R24" i="13"/>
  <c r="AP24" i="13"/>
  <c r="BN24" i="13"/>
  <c r="L12" i="5"/>
  <c r="E30" i="13"/>
  <c r="F30" i="13"/>
  <c r="E34" i="13"/>
  <c r="F34" i="13"/>
  <c r="E38" i="13"/>
  <c r="F38" i="13"/>
  <c r="AD24" i="12"/>
  <c r="BB24" i="12"/>
  <c r="J8" i="5"/>
  <c r="BZ24" i="12"/>
  <c r="N8" i="5"/>
  <c r="E32" i="12"/>
  <c r="F32" i="12"/>
  <c r="E41" i="12"/>
  <c r="F41" i="12"/>
  <c r="AD24" i="54"/>
  <c r="BB24" i="54"/>
  <c r="BZ24" i="54"/>
  <c r="N6" i="5"/>
  <c r="E32" i="54"/>
  <c r="F32" i="54"/>
  <c r="E36" i="54"/>
  <c r="F36" i="54"/>
  <c r="E41" i="54"/>
  <c r="F41" i="54"/>
  <c r="AP24" i="54"/>
  <c r="E30" i="54"/>
  <c r="F30" i="54"/>
  <c r="E34" i="54"/>
  <c r="F34" i="54"/>
  <c r="E38" i="54"/>
  <c r="F38" i="54"/>
  <c r="E43" i="54"/>
  <c r="F43" i="54"/>
  <c r="AD24" i="9"/>
  <c r="BB24" i="9"/>
  <c r="J4" i="5"/>
  <c r="E32" i="9"/>
  <c r="F32" i="9"/>
  <c r="E36" i="9"/>
  <c r="F36" i="9"/>
  <c r="E41" i="9"/>
  <c r="F41" i="9"/>
  <c r="AD24" i="17"/>
  <c r="F18" i="5"/>
  <c r="BB24" i="17"/>
  <c r="J18" i="5"/>
  <c r="BZ24" i="17"/>
  <c r="E32" i="17"/>
  <c r="F32" i="17"/>
  <c r="E36" i="17"/>
  <c r="F36" i="17"/>
  <c r="E41" i="17"/>
  <c r="F41" i="17"/>
  <c r="BZ24" i="7"/>
  <c r="N9" i="5"/>
  <c r="E32" i="7"/>
  <c r="F32" i="7"/>
  <c r="E41" i="7"/>
  <c r="F41" i="7"/>
  <c r="AD24" i="51"/>
  <c r="F7" i="5"/>
  <c r="E32" i="51"/>
  <c r="F32" i="51"/>
  <c r="E36" i="51"/>
  <c r="F36" i="51"/>
  <c r="E41" i="51"/>
  <c r="F41" i="51"/>
  <c r="BT22" i="51"/>
  <c r="R24" i="51"/>
  <c r="AP24" i="51"/>
  <c r="BN24" i="51"/>
  <c r="CL24" i="51"/>
  <c r="P7" i="5"/>
  <c r="E34" i="51"/>
  <c r="F34" i="51"/>
  <c r="E38" i="51"/>
  <c r="E29" i="52"/>
  <c r="F24" i="52"/>
  <c r="B14" i="5"/>
  <c r="BB22" i="52"/>
  <c r="BT24" i="52"/>
  <c r="M14" i="5"/>
  <c r="CF24" i="52"/>
  <c r="O14" i="5"/>
  <c r="E29" i="29"/>
  <c r="F22" i="29"/>
  <c r="F24" i="29"/>
  <c r="L24" i="29"/>
  <c r="E30" i="29"/>
  <c r="F30" i="29"/>
  <c r="L22" i="29"/>
  <c r="E31" i="29"/>
  <c r="F31" i="29"/>
  <c r="R22" i="29"/>
  <c r="R24" i="29"/>
  <c r="X24" i="29"/>
  <c r="E32" i="29"/>
  <c r="F32" i="29"/>
  <c r="X22" i="29"/>
  <c r="E33" i="29"/>
  <c r="F33" i="29"/>
  <c r="AD22" i="29"/>
  <c r="AD24" i="29"/>
  <c r="AJ24" i="29"/>
  <c r="E34" i="29"/>
  <c r="F34" i="29"/>
  <c r="AJ22" i="29"/>
  <c r="E35" i="29"/>
  <c r="F35" i="29"/>
  <c r="AP22" i="29"/>
  <c r="AP24" i="29"/>
  <c r="C44" i="29"/>
  <c r="D29" i="29"/>
  <c r="D44" i="29"/>
  <c r="AV22" i="29"/>
  <c r="BH22" i="29"/>
  <c r="BT22" i="29"/>
  <c r="CF22" i="29"/>
  <c r="BB24" i="29"/>
  <c r="BN24" i="29"/>
  <c r="BZ24" i="29"/>
  <c r="CL24" i="29"/>
  <c r="E36" i="29"/>
  <c r="F36" i="29"/>
  <c r="E38" i="29"/>
  <c r="F38" i="29"/>
  <c r="E41" i="29"/>
  <c r="F41" i="29"/>
  <c r="E43" i="29"/>
  <c r="F43" i="29"/>
  <c r="BB22" i="29"/>
  <c r="BN22" i="29"/>
  <c r="BT24" i="29"/>
  <c r="CF24" i="29"/>
  <c r="E29" i="20"/>
  <c r="F24" i="20"/>
  <c r="L24" i="20"/>
  <c r="E30" i="20"/>
  <c r="F30" i="20"/>
  <c r="E31" i="20"/>
  <c r="F31" i="20"/>
  <c r="R24" i="20"/>
  <c r="X24" i="20"/>
  <c r="E10" i="5"/>
  <c r="E32" i="20"/>
  <c r="F32" i="20"/>
  <c r="AD24" i="20"/>
  <c r="AJ24" i="20"/>
  <c r="AV22" i="20"/>
  <c r="AP24" i="20"/>
  <c r="BB24" i="20"/>
  <c r="BZ24" i="20"/>
  <c r="CL24" i="20"/>
  <c r="E36" i="20"/>
  <c r="F36" i="20"/>
  <c r="E38" i="20"/>
  <c r="F38" i="20"/>
  <c r="E41" i="20"/>
  <c r="F41" i="20"/>
  <c r="E43" i="20"/>
  <c r="F43" i="20"/>
  <c r="AP22" i="20"/>
  <c r="CF24" i="20"/>
  <c r="E29" i="12"/>
  <c r="F24" i="12"/>
  <c r="D29" i="12"/>
  <c r="BN22" i="12"/>
  <c r="BT24" i="12"/>
  <c r="CF24" i="12"/>
  <c r="E29" i="54"/>
  <c r="AP22" i="54"/>
  <c r="BB22" i="54"/>
  <c r="BT24" i="54"/>
  <c r="CF24" i="54"/>
  <c r="E29" i="9"/>
  <c r="F24" i="9"/>
  <c r="BT24" i="9"/>
  <c r="M4" i="5"/>
  <c r="CF24" i="9"/>
  <c r="E29" i="17"/>
  <c r="F29" i="17"/>
  <c r="F24" i="17"/>
  <c r="CF24" i="17"/>
  <c r="E29" i="7"/>
  <c r="F24" i="7"/>
  <c r="BN22" i="14"/>
  <c r="E39" i="14"/>
  <c r="F39" i="14"/>
  <c r="E42" i="14"/>
  <c r="F42" i="14"/>
  <c r="E32" i="14"/>
  <c r="F32" i="14"/>
  <c r="E34" i="14"/>
  <c r="F34" i="14"/>
  <c r="E36" i="14"/>
  <c r="F36" i="14"/>
  <c r="E38" i="14"/>
  <c r="F38" i="14"/>
  <c r="E41" i="14"/>
  <c r="F41" i="14"/>
  <c r="BZ24" i="14"/>
  <c r="L24" i="14"/>
  <c r="AJ24" i="14"/>
  <c r="G5" i="5"/>
  <c r="BH24" i="14"/>
  <c r="CF24" i="14"/>
  <c r="O5" i="5"/>
  <c r="E29" i="14"/>
  <c r="F29" i="14"/>
  <c r="E31" i="14"/>
  <c r="F31" i="14"/>
  <c r="E33" i="14"/>
  <c r="F33" i="14"/>
  <c r="E35" i="14"/>
  <c r="F35" i="14"/>
  <c r="E37" i="14"/>
  <c r="F37" i="14"/>
  <c r="E29" i="51"/>
  <c r="F24" i="51"/>
  <c r="BT24" i="51"/>
  <c r="CF24" i="51"/>
  <c r="O7" i="5"/>
  <c r="E29" i="41"/>
  <c r="F22" i="41"/>
  <c r="F24" i="41"/>
  <c r="C44" i="41"/>
  <c r="D29" i="41"/>
  <c r="D44" i="41"/>
  <c r="R22" i="41"/>
  <c r="AD22" i="41"/>
  <c r="AP22" i="41"/>
  <c r="BB22" i="41"/>
  <c r="BN22" i="41"/>
  <c r="BT24" i="41"/>
  <c r="CF24" i="41"/>
  <c r="F19" i="40"/>
  <c r="F10" i="40"/>
  <c r="F29" i="52"/>
  <c r="E44" i="29"/>
  <c r="F29" i="29"/>
  <c r="F44" i="29"/>
  <c r="F29" i="20"/>
  <c r="F29" i="12"/>
  <c r="F29" i="54"/>
  <c r="F29" i="9"/>
  <c r="F29" i="7"/>
  <c r="F29" i="51"/>
  <c r="E44" i="41"/>
  <c r="F29" i="41"/>
  <c r="F44" i="41"/>
  <c r="C3" i="40"/>
  <c r="C4" i="40"/>
  <c r="J4" i="41"/>
  <c r="B66" i="41"/>
  <c r="J4" i="52"/>
  <c r="B66" i="52"/>
  <c r="J4" i="29"/>
  <c r="B66" i="29"/>
  <c r="J4" i="21"/>
  <c r="B66" i="21"/>
  <c r="J4" i="20"/>
  <c r="B66" i="20"/>
  <c r="J4" i="13"/>
  <c r="B66" i="13"/>
  <c r="J4" i="12"/>
  <c r="B66" i="12"/>
  <c r="J4" i="54"/>
  <c r="B66" i="54"/>
  <c r="J4" i="11"/>
  <c r="B66" i="11"/>
  <c r="J4" i="24"/>
  <c r="B66" i="24"/>
  <c r="J4" i="9"/>
  <c r="B66" i="9"/>
  <c r="J4" i="8"/>
  <c r="B66" i="8"/>
  <c r="J4" i="18"/>
  <c r="B66" i="18"/>
  <c r="J4" i="17"/>
  <c r="B66" i="17"/>
  <c r="J4" i="7"/>
  <c r="B66" i="7"/>
  <c r="J4" i="10"/>
  <c r="B66" i="10" s="1"/>
  <c r="J4" i="14"/>
  <c r="B66" i="14"/>
  <c r="J4" i="51"/>
  <c r="B66" i="51"/>
  <c r="O6" i="5"/>
  <c r="M6" i="5"/>
  <c r="J6" i="5"/>
  <c r="I6" i="5"/>
  <c r="H6" i="5"/>
  <c r="F6" i="5"/>
  <c r="AM41" i="3"/>
  <c r="AJ41" i="3"/>
  <c r="P4" i="7"/>
  <c r="B77" i="7"/>
  <c r="P4" i="41"/>
  <c r="B77" i="41"/>
  <c r="P4" i="21"/>
  <c r="B77" i="21"/>
  <c r="P4" i="13"/>
  <c r="B77" i="13"/>
  <c r="P4" i="54"/>
  <c r="P4" i="24"/>
  <c r="B77" i="24"/>
  <c r="P4" i="8"/>
  <c r="B77" i="8"/>
  <c r="P4" i="17"/>
  <c r="B77" i="17"/>
  <c r="P4" i="14"/>
  <c r="B77" i="14"/>
  <c r="P4" i="51"/>
  <c r="B77" i="51"/>
  <c r="P4" i="52"/>
  <c r="B77" i="52"/>
  <c r="P4" i="29"/>
  <c r="B77" i="29"/>
  <c r="P4" i="20"/>
  <c r="B77" i="20"/>
  <c r="P4" i="12"/>
  <c r="B77" i="12"/>
  <c r="P4" i="11"/>
  <c r="B77" i="11"/>
  <c r="P4" i="9"/>
  <c r="B77" i="9"/>
  <c r="P4" i="18"/>
  <c r="B77" i="18"/>
  <c r="P4" i="10"/>
  <c r="B77" i="10"/>
  <c r="C6" i="40"/>
  <c r="AB4" i="56"/>
  <c r="B99" i="56"/>
  <c r="V4" i="41"/>
  <c r="B88" i="41"/>
  <c r="V4" i="52"/>
  <c r="B88" i="52"/>
  <c r="V4" i="29"/>
  <c r="B88" i="29"/>
  <c r="V4" i="21"/>
  <c r="B88" i="21"/>
  <c r="V4" i="20"/>
  <c r="V4" i="13"/>
  <c r="B88" i="13"/>
  <c r="V4" i="12"/>
  <c r="B88" i="12"/>
  <c r="V4" i="54"/>
  <c r="B88" i="54"/>
  <c r="V4" i="11"/>
  <c r="V4" i="24"/>
  <c r="B88" i="24"/>
  <c r="V4" i="9"/>
  <c r="B88" i="9"/>
  <c r="V4" i="8"/>
  <c r="B88" i="8"/>
  <c r="V4" i="18"/>
  <c r="B88" i="18"/>
  <c r="V4" i="17"/>
  <c r="V4" i="7"/>
  <c r="V4" i="14"/>
  <c r="B88" i="14"/>
  <c r="V4" i="51"/>
  <c r="V4" i="10"/>
  <c r="B88" i="10"/>
  <c r="A7" i="5"/>
  <c r="U7" i="5"/>
  <c r="V7" i="5"/>
  <c r="A8" i="2"/>
  <c r="BV8" i="2" s="1"/>
  <c r="BW8" i="2" s="1"/>
  <c r="BX8" i="2" s="1"/>
  <c r="B9" i="1"/>
  <c r="Q9" i="1"/>
  <c r="B10" i="1"/>
  <c r="Q10" i="1"/>
  <c r="R10" i="1"/>
  <c r="S10" i="1"/>
  <c r="A16" i="2"/>
  <c r="BV16" i="2" s="1"/>
  <c r="BW16" i="2" s="1"/>
  <c r="BX16" i="2" s="1"/>
  <c r="D218" i="54"/>
  <c r="E218" i="54"/>
  <c r="D217" i="54"/>
  <c r="E217" i="54"/>
  <c r="D216" i="54"/>
  <c r="E216" i="54"/>
  <c r="D215" i="54"/>
  <c r="E215" i="54"/>
  <c r="D214" i="54"/>
  <c r="E214" i="54"/>
  <c r="D213" i="54"/>
  <c r="E213" i="54"/>
  <c r="D212" i="54"/>
  <c r="E212" i="54"/>
  <c r="D211" i="54"/>
  <c r="E211" i="54"/>
  <c r="D210" i="54"/>
  <c r="E210" i="54"/>
  <c r="I214" i="54"/>
  <c r="D207" i="54"/>
  <c r="E207" i="54"/>
  <c r="D206" i="54"/>
  <c r="E206" i="54"/>
  <c r="D205" i="54"/>
  <c r="E205" i="54"/>
  <c r="D204" i="54"/>
  <c r="E204" i="54"/>
  <c r="D203" i="54"/>
  <c r="E203" i="54"/>
  <c r="D202" i="54"/>
  <c r="E202" i="54"/>
  <c r="D201" i="54"/>
  <c r="E201" i="54"/>
  <c r="D200" i="54"/>
  <c r="E200" i="54"/>
  <c r="D199" i="54"/>
  <c r="E199" i="54"/>
  <c r="D196" i="54"/>
  <c r="E196" i="54"/>
  <c r="D195" i="54"/>
  <c r="E195" i="54"/>
  <c r="D194" i="54"/>
  <c r="E194" i="54"/>
  <c r="D193" i="54"/>
  <c r="E193" i="54"/>
  <c r="D192" i="54"/>
  <c r="E192" i="54"/>
  <c r="D191" i="54"/>
  <c r="E191" i="54"/>
  <c r="D190" i="54"/>
  <c r="E190" i="54"/>
  <c r="D189" i="54"/>
  <c r="E189" i="54"/>
  <c r="D188" i="54"/>
  <c r="E188" i="54"/>
  <c r="D185" i="54"/>
  <c r="E185" i="54"/>
  <c r="D184" i="54"/>
  <c r="E184" i="54"/>
  <c r="D183" i="54"/>
  <c r="E183" i="54"/>
  <c r="D182" i="54"/>
  <c r="E182" i="54"/>
  <c r="D181" i="54"/>
  <c r="E181" i="54"/>
  <c r="D180" i="54"/>
  <c r="E180" i="54"/>
  <c r="D179" i="54"/>
  <c r="E179" i="54"/>
  <c r="D178" i="54"/>
  <c r="E178" i="54"/>
  <c r="D177" i="54"/>
  <c r="E177" i="54"/>
  <c r="D174" i="54"/>
  <c r="E174" i="54"/>
  <c r="D173" i="54"/>
  <c r="E173" i="54"/>
  <c r="D172" i="54"/>
  <c r="E172" i="54"/>
  <c r="D171" i="54"/>
  <c r="E171" i="54"/>
  <c r="D170" i="54"/>
  <c r="E170" i="54"/>
  <c r="D169" i="54"/>
  <c r="E169" i="54"/>
  <c r="D168" i="54"/>
  <c r="E168" i="54"/>
  <c r="D167" i="54"/>
  <c r="E167" i="54"/>
  <c r="D166" i="54"/>
  <c r="E166" i="54"/>
  <c r="D163" i="54"/>
  <c r="D162" i="54"/>
  <c r="D161" i="54"/>
  <c r="D160" i="54"/>
  <c r="D159" i="54"/>
  <c r="D158" i="54"/>
  <c r="D157" i="54"/>
  <c r="D156" i="54"/>
  <c r="D155" i="54"/>
  <c r="D152" i="54"/>
  <c r="E152" i="54"/>
  <c r="D151" i="54"/>
  <c r="E151" i="54"/>
  <c r="D150" i="54"/>
  <c r="E150" i="54"/>
  <c r="D149" i="54"/>
  <c r="E149" i="54"/>
  <c r="D148" i="54"/>
  <c r="E148" i="54"/>
  <c r="D147" i="54"/>
  <c r="E147" i="54"/>
  <c r="D146" i="54"/>
  <c r="E146" i="54"/>
  <c r="D145" i="54"/>
  <c r="E145" i="54"/>
  <c r="D144" i="54"/>
  <c r="E144" i="54"/>
  <c r="I150" i="54"/>
  <c r="D141" i="54"/>
  <c r="D140" i="54"/>
  <c r="D139" i="54"/>
  <c r="D138" i="54"/>
  <c r="D137" i="54"/>
  <c r="D136" i="54"/>
  <c r="D135" i="54"/>
  <c r="D134" i="54"/>
  <c r="D133" i="54"/>
  <c r="D130" i="54"/>
  <c r="E130" i="54"/>
  <c r="D129" i="54"/>
  <c r="E129" i="54"/>
  <c r="D128" i="54"/>
  <c r="E128" i="54"/>
  <c r="D127" i="54"/>
  <c r="E127" i="54"/>
  <c r="D126" i="54"/>
  <c r="E126" i="54"/>
  <c r="D125" i="54"/>
  <c r="E125" i="54"/>
  <c r="D124" i="54"/>
  <c r="E124" i="54"/>
  <c r="D123" i="54"/>
  <c r="E123" i="54"/>
  <c r="D122" i="54"/>
  <c r="E122" i="54"/>
  <c r="I127" i="54"/>
  <c r="D119" i="54"/>
  <c r="D118" i="54"/>
  <c r="D117" i="54"/>
  <c r="D116" i="54"/>
  <c r="D115" i="54"/>
  <c r="D114" i="54"/>
  <c r="D113" i="54"/>
  <c r="D112" i="54"/>
  <c r="D111" i="54"/>
  <c r="D108" i="54"/>
  <c r="D107" i="54"/>
  <c r="D106" i="54"/>
  <c r="D105" i="54"/>
  <c r="D104" i="54"/>
  <c r="D103" i="54"/>
  <c r="D102" i="54"/>
  <c r="D101" i="54"/>
  <c r="D100" i="54"/>
  <c r="D97" i="54"/>
  <c r="D96" i="54"/>
  <c r="D95" i="54"/>
  <c r="D94" i="54"/>
  <c r="D93" i="54"/>
  <c r="D92" i="54"/>
  <c r="D91" i="54"/>
  <c r="D90" i="54"/>
  <c r="D89" i="54"/>
  <c r="D86" i="54"/>
  <c r="D85" i="54"/>
  <c r="D84" i="54"/>
  <c r="D83" i="54"/>
  <c r="D82" i="54"/>
  <c r="D81" i="54"/>
  <c r="D80" i="54"/>
  <c r="D79" i="54"/>
  <c r="D78" i="54"/>
  <c r="D75" i="54"/>
  <c r="D74" i="54"/>
  <c r="D73" i="54"/>
  <c r="D72" i="54"/>
  <c r="D71" i="54"/>
  <c r="D70" i="54"/>
  <c r="D69" i="54"/>
  <c r="D68" i="54"/>
  <c r="D67" i="54"/>
  <c r="D64" i="54"/>
  <c r="D63" i="54"/>
  <c r="D62" i="54"/>
  <c r="D61" i="54"/>
  <c r="D60" i="54"/>
  <c r="D59" i="54"/>
  <c r="D58" i="54"/>
  <c r="D57" i="54"/>
  <c r="D56" i="54"/>
  <c r="B210" i="54"/>
  <c r="B199" i="54"/>
  <c r="B188" i="54"/>
  <c r="B177" i="54"/>
  <c r="B155" i="54"/>
  <c r="B133" i="54"/>
  <c r="B111" i="54"/>
  <c r="B89" i="54"/>
  <c r="B67" i="54"/>
  <c r="B55" i="54"/>
  <c r="D218" i="52"/>
  <c r="E218" i="52"/>
  <c r="D217" i="52"/>
  <c r="E217" i="52"/>
  <c r="D216" i="52"/>
  <c r="E216" i="52"/>
  <c r="D215" i="52"/>
  <c r="E215" i="52"/>
  <c r="D214" i="52"/>
  <c r="E214" i="52"/>
  <c r="D213" i="52"/>
  <c r="E213" i="52"/>
  <c r="D212" i="52"/>
  <c r="E212" i="52"/>
  <c r="D211" i="52"/>
  <c r="E211" i="52"/>
  <c r="D210" i="52"/>
  <c r="E210" i="52"/>
  <c r="D207" i="52"/>
  <c r="E207" i="52"/>
  <c r="D206" i="52"/>
  <c r="E206" i="52"/>
  <c r="D205" i="52"/>
  <c r="E205" i="52"/>
  <c r="D204" i="52"/>
  <c r="E204" i="52"/>
  <c r="D203" i="52"/>
  <c r="E203" i="52"/>
  <c r="D202" i="52"/>
  <c r="E202" i="52"/>
  <c r="D201" i="52"/>
  <c r="E201" i="52"/>
  <c r="D200" i="52"/>
  <c r="E200" i="52"/>
  <c r="D199" i="52"/>
  <c r="E199" i="52"/>
  <c r="I202" i="52"/>
  <c r="D196" i="52"/>
  <c r="E196" i="52"/>
  <c r="D195" i="52"/>
  <c r="E195" i="52"/>
  <c r="D194" i="52"/>
  <c r="E194" i="52"/>
  <c r="D193" i="52"/>
  <c r="E193" i="52"/>
  <c r="D192" i="52"/>
  <c r="E192" i="52"/>
  <c r="D191" i="52"/>
  <c r="E191" i="52"/>
  <c r="D190" i="52"/>
  <c r="E190" i="52"/>
  <c r="D189" i="52"/>
  <c r="E189" i="52"/>
  <c r="D188" i="52"/>
  <c r="E188" i="52"/>
  <c r="D185" i="52"/>
  <c r="E185" i="52"/>
  <c r="D184" i="52"/>
  <c r="E184" i="52"/>
  <c r="D183" i="52"/>
  <c r="E183" i="52"/>
  <c r="D182" i="52"/>
  <c r="E182" i="52"/>
  <c r="D181" i="52"/>
  <c r="E181" i="52"/>
  <c r="D180" i="52"/>
  <c r="E180" i="52"/>
  <c r="D179" i="52"/>
  <c r="E179" i="52"/>
  <c r="D178" i="52"/>
  <c r="E178" i="52"/>
  <c r="D177" i="52"/>
  <c r="E177" i="52"/>
  <c r="D174" i="52"/>
  <c r="E174" i="52"/>
  <c r="D173" i="52"/>
  <c r="E173" i="52"/>
  <c r="D172" i="52"/>
  <c r="E172" i="52"/>
  <c r="D171" i="52"/>
  <c r="E171" i="52"/>
  <c r="D170" i="52"/>
  <c r="E170" i="52"/>
  <c r="D169" i="52"/>
  <c r="E169" i="52"/>
  <c r="D168" i="52"/>
  <c r="E168" i="52"/>
  <c r="D167" i="52"/>
  <c r="E167" i="52"/>
  <c r="D166" i="52"/>
  <c r="E166" i="52"/>
  <c r="D163" i="52"/>
  <c r="E163" i="52"/>
  <c r="D162" i="52"/>
  <c r="E162" i="52"/>
  <c r="D161" i="52"/>
  <c r="E161" i="52"/>
  <c r="D160" i="52"/>
  <c r="E160" i="52"/>
  <c r="D159" i="52"/>
  <c r="E159" i="52"/>
  <c r="D158" i="52"/>
  <c r="E158" i="52"/>
  <c r="D157" i="52"/>
  <c r="E157" i="52"/>
  <c r="D156" i="52"/>
  <c r="E156" i="52"/>
  <c r="D155" i="52"/>
  <c r="E155" i="52"/>
  <c r="D152" i="52"/>
  <c r="E152" i="52"/>
  <c r="D151" i="52"/>
  <c r="E151" i="52"/>
  <c r="D150" i="52"/>
  <c r="E150" i="52"/>
  <c r="D149" i="52"/>
  <c r="E149" i="52"/>
  <c r="D148" i="52"/>
  <c r="E148" i="52"/>
  <c r="D147" i="52"/>
  <c r="E147" i="52"/>
  <c r="D146" i="52"/>
  <c r="E146" i="52"/>
  <c r="D145" i="52"/>
  <c r="E145" i="52"/>
  <c r="D144" i="52"/>
  <c r="E144" i="52"/>
  <c r="D141" i="52"/>
  <c r="D140" i="52"/>
  <c r="D139" i="52"/>
  <c r="D138" i="52"/>
  <c r="D137" i="52"/>
  <c r="D136" i="52"/>
  <c r="D135" i="52"/>
  <c r="D134" i="52"/>
  <c r="D133" i="52"/>
  <c r="D130" i="52"/>
  <c r="D129" i="52"/>
  <c r="D128" i="52"/>
  <c r="D127" i="52"/>
  <c r="D126" i="52"/>
  <c r="D125" i="52"/>
  <c r="D124" i="52"/>
  <c r="D123" i="52"/>
  <c r="D122" i="52"/>
  <c r="D119" i="52"/>
  <c r="D118" i="52"/>
  <c r="D117" i="52"/>
  <c r="D116" i="52"/>
  <c r="D115" i="52"/>
  <c r="D114" i="52"/>
  <c r="D113" i="52"/>
  <c r="D112" i="52"/>
  <c r="D111" i="52"/>
  <c r="D108" i="52"/>
  <c r="D107" i="52"/>
  <c r="D106" i="52"/>
  <c r="D105" i="52"/>
  <c r="D104" i="52"/>
  <c r="D103" i="52"/>
  <c r="D102" i="52"/>
  <c r="D101" i="52"/>
  <c r="D100" i="52"/>
  <c r="D97" i="52"/>
  <c r="D96" i="52"/>
  <c r="D95" i="52"/>
  <c r="D94" i="52"/>
  <c r="D93" i="52"/>
  <c r="D92" i="52"/>
  <c r="D91" i="52"/>
  <c r="D90" i="52"/>
  <c r="D89" i="52"/>
  <c r="D86" i="52"/>
  <c r="D85" i="52"/>
  <c r="D84" i="52"/>
  <c r="D83" i="52"/>
  <c r="D82" i="52"/>
  <c r="D81" i="52"/>
  <c r="D80" i="52"/>
  <c r="D79" i="52"/>
  <c r="D78" i="52"/>
  <c r="D75" i="52"/>
  <c r="D74" i="52"/>
  <c r="D73" i="52"/>
  <c r="D72" i="52"/>
  <c r="D71" i="52"/>
  <c r="D70" i="52"/>
  <c r="D69" i="52"/>
  <c r="D68" i="52"/>
  <c r="D67" i="52"/>
  <c r="D64" i="52"/>
  <c r="D63" i="52"/>
  <c r="D62" i="52"/>
  <c r="D61" i="52"/>
  <c r="D60" i="52"/>
  <c r="D59" i="52"/>
  <c r="D58" i="52"/>
  <c r="D57" i="52"/>
  <c r="D56" i="52"/>
  <c r="C160" i="52"/>
  <c r="C179" i="52"/>
  <c r="B210" i="52"/>
  <c r="B199" i="52"/>
  <c r="B188" i="52"/>
  <c r="B177" i="52"/>
  <c r="B166" i="52"/>
  <c r="B155" i="52"/>
  <c r="B144" i="52"/>
  <c r="B133" i="52"/>
  <c r="B122" i="52"/>
  <c r="B100" i="52"/>
  <c r="B78" i="52"/>
  <c r="B56" i="52"/>
  <c r="B55" i="52"/>
  <c r="A14" i="2"/>
  <c r="BV14" i="2" s="1"/>
  <c r="A11" i="2"/>
  <c r="BV11" i="2" s="1"/>
  <c r="D218" i="51"/>
  <c r="E218" i="51"/>
  <c r="D217" i="51"/>
  <c r="E217" i="51"/>
  <c r="D216" i="51"/>
  <c r="E216" i="51"/>
  <c r="D215" i="51"/>
  <c r="E215" i="51"/>
  <c r="D214" i="51"/>
  <c r="E214" i="51"/>
  <c r="D213" i="51"/>
  <c r="E213" i="51"/>
  <c r="D212" i="51"/>
  <c r="E212" i="51"/>
  <c r="D211" i="51"/>
  <c r="E211" i="51"/>
  <c r="D210" i="51"/>
  <c r="E210" i="51"/>
  <c r="I216" i="51"/>
  <c r="D207" i="51"/>
  <c r="E207" i="51"/>
  <c r="D206" i="51"/>
  <c r="E206" i="51"/>
  <c r="D205" i="51"/>
  <c r="E205" i="51"/>
  <c r="D204" i="51"/>
  <c r="E204" i="51"/>
  <c r="D203" i="51"/>
  <c r="E203" i="51"/>
  <c r="D202" i="51"/>
  <c r="E202" i="51"/>
  <c r="D201" i="51"/>
  <c r="E201" i="51"/>
  <c r="D200" i="51"/>
  <c r="E200" i="51"/>
  <c r="D199" i="51"/>
  <c r="E199" i="51"/>
  <c r="D196" i="51"/>
  <c r="E196" i="51"/>
  <c r="D195" i="51"/>
  <c r="E195" i="51"/>
  <c r="D194" i="51"/>
  <c r="E194" i="51"/>
  <c r="D193" i="51"/>
  <c r="E193" i="51"/>
  <c r="D192" i="51"/>
  <c r="E192" i="51"/>
  <c r="D191" i="51"/>
  <c r="E191" i="51"/>
  <c r="D190" i="51"/>
  <c r="E190" i="51"/>
  <c r="D189" i="51"/>
  <c r="E189" i="51"/>
  <c r="D188" i="51"/>
  <c r="E188" i="51"/>
  <c r="I189" i="51"/>
  <c r="D185" i="51"/>
  <c r="E185" i="51"/>
  <c r="D184" i="51"/>
  <c r="E184" i="51"/>
  <c r="D183" i="51"/>
  <c r="E183" i="51"/>
  <c r="D182" i="51"/>
  <c r="E182" i="51"/>
  <c r="D181" i="51"/>
  <c r="E181" i="51"/>
  <c r="D180" i="51"/>
  <c r="E180" i="51"/>
  <c r="D179" i="51"/>
  <c r="E179" i="51"/>
  <c r="D178" i="51"/>
  <c r="E178" i="51"/>
  <c r="D177" i="51"/>
  <c r="E177" i="51"/>
  <c r="D174" i="51"/>
  <c r="E174" i="51"/>
  <c r="D173" i="51"/>
  <c r="E173" i="51"/>
  <c r="D172" i="51"/>
  <c r="E172" i="51"/>
  <c r="D171" i="51"/>
  <c r="E171" i="51"/>
  <c r="D170" i="51"/>
  <c r="E170" i="51"/>
  <c r="D169" i="51"/>
  <c r="E169" i="51"/>
  <c r="D168" i="51"/>
  <c r="E168" i="51"/>
  <c r="D167" i="51"/>
  <c r="E167" i="51"/>
  <c r="D166" i="51"/>
  <c r="E166" i="51"/>
  <c r="D163" i="51"/>
  <c r="D162" i="51"/>
  <c r="D161" i="51"/>
  <c r="D160" i="51"/>
  <c r="D159" i="51"/>
  <c r="D158" i="51"/>
  <c r="D157" i="51"/>
  <c r="D156" i="51"/>
  <c r="D155" i="51"/>
  <c r="D152" i="51"/>
  <c r="D151" i="51"/>
  <c r="D150" i="51"/>
  <c r="D149" i="51"/>
  <c r="D148" i="51"/>
  <c r="D147" i="51"/>
  <c r="D146" i="51"/>
  <c r="D145" i="51"/>
  <c r="D144" i="51"/>
  <c r="D141" i="51"/>
  <c r="D140" i="51"/>
  <c r="D139" i="51"/>
  <c r="D138" i="51"/>
  <c r="D137" i="51"/>
  <c r="D136" i="51"/>
  <c r="D135" i="51"/>
  <c r="D134" i="51"/>
  <c r="D133" i="51"/>
  <c r="D130" i="51"/>
  <c r="D129" i="51"/>
  <c r="D128" i="51"/>
  <c r="D127" i="51"/>
  <c r="D126" i="51"/>
  <c r="D125" i="51"/>
  <c r="D124" i="51"/>
  <c r="D123" i="51"/>
  <c r="D122" i="51"/>
  <c r="D119" i="51"/>
  <c r="D118" i="51"/>
  <c r="D117" i="51"/>
  <c r="D116" i="51"/>
  <c r="D115" i="51"/>
  <c r="D114" i="51"/>
  <c r="D113" i="51"/>
  <c r="D112" i="51"/>
  <c r="D111" i="51"/>
  <c r="D108" i="51"/>
  <c r="D107" i="51"/>
  <c r="D106" i="51"/>
  <c r="D105" i="51"/>
  <c r="D104" i="51"/>
  <c r="D103" i="51"/>
  <c r="D102" i="51"/>
  <c r="D101" i="51"/>
  <c r="D100" i="51"/>
  <c r="D97" i="51"/>
  <c r="E97" i="51"/>
  <c r="D96" i="51"/>
  <c r="D95" i="51"/>
  <c r="D94" i="51"/>
  <c r="D93" i="51"/>
  <c r="D92" i="51"/>
  <c r="D91" i="51"/>
  <c r="D90" i="51"/>
  <c r="D89" i="51"/>
  <c r="D86" i="51"/>
  <c r="D85" i="51"/>
  <c r="D84" i="51"/>
  <c r="D83" i="51"/>
  <c r="D82" i="51"/>
  <c r="D81" i="51"/>
  <c r="D80" i="51"/>
  <c r="D79" i="51"/>
  <c r="D78" i="51"/>
  <c r="D75" i="51"/>
  <c r="D74" i="51"/>
  <c r="D73" i="51"/>
  <c r="D72" i="51"/>
  <c r="D71" i="51"/>
  <c r="D70" i="51"/>
  <c r="D69" i="51"/>
  <c r="D68" i="51"/>
  <c r="D67" i="51"/>
  <c r="D64" i="51"/>
  <c r="D63" i="51"/>
  <c r="D62" i="51"/>
  <c r="D61" i="51"/>
  <c r="D60" i="51"/>
  <c r="D59" i="51"/>
  <c r="D58" i="51"/>
  <c r="D57" i="51"/>
  <c r="D56" i="51"/>
  <c r="C184" i="51"/>
  <c r="C74" i="51"/>
  <c r="C116" i="51"/>
  <c r="E116" i="51"/>
  <c r="C201" i="51"/>
  <c r="B199" i="51"/>
  <c r="B177" i="51"/>
  <c r="B155" i="51"/>
  <c r="B133" i="51"/>
  <c r="B111" i="51"/>
  <c r="B89" i="51"/>
  <c r="B67" i="51"/>
  <c r="B55" i="51"/>
  <c r="D56" i="14"/>
  <c r="D57" i="14"/>
  <c r="D58" i="14"/>
  <c r="D59" i="14"/>
  <c r="D60" i="14"/>
  <c r="D61" i="14"/>
  <c r="D62" i="14"/>
  <c r="D63" i="14"/>
  <c r="D64" i="14"/>
  <c r="D67" i="14"/>
  <c r="D68" i="14"/>
  <c r="D69" i="14"/>
  <c r="D70" i="14"/>
  <c r="D71" i="14"/>
  <c r="D72" i="14"/>
  <c r="D73" i="14"/>
  <c r="D74" i="14"/>
  <c r="D75" i="14"/>
  <c r="D78" i="14"/>
  <c r="D79" i="14"/>
  <c r="D80" i="14"/>
  <c r="D81" i="14"/>
  <c r="D82" i="14"/>
  <c r="D83" i="14"/>
  <c r="D84" i="14"/>
  <c r="D85" i="14"/>
  <c r="D86" i="14"/>
  <c r="D89" i="14"/>
  <c r="D90" i="14"/>
  <c r="D91" i="14"/>
  <c r="D92" i="14"/>
  <c r="D93" i="14"/>
  <c r="D94" i="14"/>
  <c r="D95" i="14"/>
  <c r="D96" i="14"/>
  <c r="D97" i="14"/>
  <c r="D100" i="14"/>
  <c r="D101" i="14"/>
  <c r="D102" i="14"/>
  <c r="D103" i="14"/>
  <c r="D104" i="14"/>
  <c r="D105" i="14"/>
  <c r="D106" i="14"/>
  <c r="D107" i="14"/>
  <c r="D108" i="14"/>
  <c r="D111" i="14"/>
  <c r="D112" i="14"/>
  <c r="D113" i="14"/>
  <c r="D114" i="14"/>
  <c r="D115" i="14"/>
  <c r="D116" i="14"/>
  <c r="D117" i="14"/>
  <c r="D118" i="14"/>
  <c r="D119" i="14"/>
  <c r="D122" i="14"/>
  <c r="D123" i="14"/>
  <c r="D124" i="14"/>
  <c r="D125" i="14"/>
  <c r="D126" i="14"/>
  <c r="D127" i="14"/>
  <c r="D128" i="14"/>
  <c r="D129" i="14"/>
  <c r="D130" i="14"/>
  <c r="D133" i="14"/>
  <c r="D134" i="14"/>
  <c r="D135" i="14"/>
  <c r="D136" i="14"/>
  <c r="D137" i="14"/>
  <c r="D138" i="14"/>
  <c r="D139" i="14"/>
  <c r="D140" i="14"/>
  <c r="D141" i="14"/>
  <c r="B144" i="14"/>
  <c r="D144" i="14"/>
  <c r="D145" i="14"/>
  <c r="D146" i="14"/>
  <c r="D147" i="14"/>
  <c r="D148" i="14"/>
  <c r="D149" i="14"/>
  <c r="D150" i="14"/>
  <c r="D151" i="14"/>
  <c r="D152" i="14"/>
  <c r="D155" i="14"/>
  <c r="D156" i="14"/>
  <c r="D157" i="14"/>
  <c r="D158" i="14"/>
  <c r="D159" i="14"/>
  <c r="D160" i="14"/>
  <c r="D161" i="14"/>
  <c r="D162" i="14"/>
  <c r="D163" i="14"/>
  <c r="D166" i="14"/>
  <c r="E166" i="14"/>
  <c r="D167" i="14"/>
  <c r="E167" i="14"/>
  <c r="D168" i="14"/>
  <c r="E168" i="14"/>
  <c r="D169" i="14"/>
  <c r="E169" i="14"/>
  <c r="D170" i="14"/>
  <c r="E170" i="14"/>
  <c r="D171" i="14"/>
  <c r="E171" i="14"/>
  <c r="D172" i="14"/>
  <c r="E172" i="14"/>
  <c r="D173" i="14"/>
  <c r="E173" i="14"/>
  <c r="D174" i="14"/>
  <c r="E174" i="14"/>
  <c r="D177" i="14"/>
  <c r="E177" i="14"/>
  <c r="D178" i="14"/>
  <c r="E178" i="14"/>
  <c r="D179" i="14"/>
  <c r="E179" i="14"/>
  <c r="D180" i="14"/>
  <c r="E180" i="14"/>
  <c r="D181" i="14"/>
  <c r="E181" i="14"/>
  <c r="D182" i="14"/>
  <c r="E182" i="14"/>
  <c r="D183" i="14"/>
  <c r="E183" i="14"/>
  <c r="D184" i="14"/>
  <c r="E184" i="14"/>
  <c r="D185" i="14"/>
  <c r="E185" i="14"/>
  <c r="D188" i="14"/>
  <c r="E188" i="14"/>
  <c r="D189" i="14"/>
  <c r="E189" i="14"/>
  <c r="D190" i="14"/>
  <c r="E190" i="14"/>
  <c r="D191" i="14"/>
  <c r="E191" i="14"/>
  <c r="D192" i="14"/>
  <c r="E192" i="14"/>
  <c r="D193" i="14"/>
  <c r="E193" i="14"/>
  <c r="D194" i="14"/>
  <c r="E194" i="14"/>
  <c r="D195" i="14"/>
  <c r="E195" i="14"/>
  <c r="D196" i="14"/>
  <c r="E196" i="14"/>
  <c r="D199" i="14"/>
  <c r="E199" i="14"/>
  <c r="D200" i="14"/>
  <c r="E200" i="14"/>
  <c r="D201" i="14"/>
  <c r="E201" i="14"/>
  <c r="D202" i="14"/>
  <c r="E202" i="14"/>
  <c r="D203" i="14"/>
  <c r="E203" i="14"/>
  <c r="D204" i="14"/>
  <c r="E204" i="14"/>
  <c r="D205" i="14"/>
  <c r="E205" i="14"/>
  <c r="D206" i="14"/>
  <c r="E206" i="14"/>
  <c r="D207" i="14"/>
  <c r="E207" i="14"/>
  <c r="D210" i="14"/>
  <c r="E210" i="14"/>
  <c r="D211" i="14"/>
  <c r="E211" i="14"/>
  <c r="D212" i="14"/>
  <c r="E212" i="14"/>
  <c r="D213" i="14"/>
  <c r="E213" i="14"/>
  <c r="D214" i="14"/>
  <c r="E214" i="14"/>
  <c r="D215" i="14"/>
  <c r="E215" i="14"/>
  <c r="D216" i="14"/>
  <c r="E216" i="14"/>
  <c r="D217" i="14"/>
  <c r="E217" i="14"/>
  <c r="D218" i="14"/>
  <c r="E218" i="14"/>
  <c r="D7" i="42"/>
  <c r="D4" i="42"/>
  <c r="D12" i="42"/>
  <c r="D8" i="42"/>
  <c r="D16" i="42"/>
  <c r="D10" i="42"/>
  <c r="D13" i="42"/>
  <c r="D11" i="42"/>
  <c r="D18" i="42"/>
  <c r="D14" i="42"/>
  <c r="D17" i="42"/>
  <c r="D52" i="42"/>
  <c r="D58" i="42"/>
  <c r="D60" i="42"/>
  <c r="D59" i="42"/>
  <c r="D55" i="42"/>
  <c r="D46" i="42"/>
  <c r="D56" i="42"/>
  <c r="D51" i="42"/>
  <c r="D48" i="42"/>
  <c r="D50" i="42"/>
  <c r="D47" i="42"/>
  <c r="D57" i="42"/>
  <c r="D54" i="42"/>
  <c r="D49" i="42"/>
  <c r="D53" i="42"/>
  <c r="D61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AJ5" i="3"/>
  <c r="AM5" i="3"/>
  <c r="A6" i="3"/>
  <c r="AJ7" i="3"/>
  <c r="AM7" i="3"/>
  <c r="AJ9" i="3"/>
  <c r="AM9" i="3"/>
  <c r="AJ19" i="3"/>
  <c r="AM19" i="3"/>
  <c r="AJ15" i="3"/>
  <c r="AM15" i="3"/>
  <c r="AJ17" i="3"/>
  <c r="AM17" i="3"/>
  <c r="AJ13" i="3"/>
  <c r="AM13" i="3"/>
  <c r="AJ21" i="3"/>
  <c r="AM21" i="3"/>
  <c r="AJ23" i="3"/>
  <c r="AM23" i="3"/>
  <c r="AJ25" i="3"/>
  <c r="AM25" i="3"/>
  <c r="AJ27" i="3"/>
  <c r="AM27" i="3"/>
  <c r="AJ11" i="3"/>
  <c r="AM11" i="3"/>
  <c r="A28" i="3"/>
  <c r="AJ29" i="3"/>
  <c r="AM29" i="3"/>
  <c r="AJ31" i="3"/>
  <c r="AM31" i="3"/>
  <c r="AJ33" i="3"/>
  <c r="AM33" i="3"/>
  <c r="AJ35" i="3"/>
  <c r="AM35" i="3"/>
  <c r="B56" i="7"/>
  <c r="B100" i="7"/>
  <c r="B122" i="7"/>
  <c r="B166" i="7"/>
  <c r="B188" i="7"/>
  <c r="D56" i="7"/>
  <c r="D57" i="7"/>
  <c r="D58" i="7"/>
  <c r="D59" i="7"/>
  <c r="D60" i="7"/>
  <c r="D61" i="7"/>
  <c r="D62" i="7"/>
  <c r="D63" i="7"/>
  <c r="D64" i="7"/>
  <c r="B67" i="7"/>
  <c r="D67" i="7"/>
  <c r="D68" i="7"/>
  <c r="D69" i="7"/>
  <c r="D70" i="7"/>
  <c r="D71" i="7"/>
  <c r="D72" i="7"/>
  <c r="D73" i="7"/>
  <c r="D74" i="7"/>
  <c r="D75" i="7"/>
  <c r="B78" i="7"/>
  <c r="D78" i="7"/>
  <c r="D79" i="7"/>
  <c r="D80" i="7"/>
  <c r="D81" i="7"/>
  <c r="D82" i="7"/>
  <c r="D83" i="7"/>
  <c r="D84" i="7"/>
  <c r="D85" i="7"/>
  <c r="D86" i="7"/>
  <c r="D89" i="7"/>
  <c r="D90" i="7"/>
  <c r="D91" i="7"/>
  <c r="D92" i="7"/>
  <c r="D93" i="7"/>
  <c r="D94" i="7"/>
  <c r="D95" i="7"/>
  <c r="D96" i="7"/>
  <c r="D97" i="7"/>
  <c r="D100" i="7"/>
  <c r="D101" i="7"/>
  <c r="D102" i="7"/>
  <c r="D103" i="7"/>
  <c r="D104" i="7"/>
  <c r="D105" i="7"/>
  <c r="D106" i="7"/>
  <c r="D107" i="7"/>
  <c r="D108" i="7"/>
  <c r="D111" i="7"/>
  <c r="D112" i="7"/>
  <c r="D113" i="7"/>
  <c r="D114" i="7"/>
  <c r="D115" i="7"/>
  <c r="D116" i="7"/>
  <c r="D117" i="7"/>
  <c r="D118" i="7"/>
  <c r="D119" i="7"/>
  <c r="D122" i="7"/>
  <c r="D123" i="7"/>
  <c r="D124" i="7"/>
  <c r="D125" i="7"/>
  <c r="D126" i="7"/>
  <c r="D127" i="7"/>
  <c r="D128" i="7"/>
  <c r="D129" i="7"/>
  <c r="D130" i="7"/>
  <c r="D133" i="7"/>
  <c r="D134" i="7"/>
  <c r="D135" i="7"/>
  <c r="D136" i="7"/>
  <c r="D137" i="7"/>
  <c r="D138" i="7"/>
  <c r="D139" i="7"/>
  <c r="D140" i="7"/>
  <c r="D141" i="7"/>
  <c r="D144" i="7"/>
  <c r="D145" i="7"/>
  <c r="E145" i="7"/>
  <c r="D146" i="7"/>
  <c r="D147" i="7"/>
  <c r="D148" i="7"/>
  <c r="D149" i="7"/>
  <c r="D150" i="7"/>
  <c r="D151" i="7"/>
  <c r="D152" i="7"/>
  <c r="D155" i="7"/>
  <c r="D156" i="7"/>
  <c r="D157" i="7"/>
  <c r="D158" i="7"/>
  <c r="D159" i="7"/>
  <c r="D160" i="7"/>
  <c r="D161" i="7"/>
  <c r="D162" i="7"/>
  <c r="D163" i="7"/>
  <c r="D166" i="7"/>
  <c r="E166" i="7"/>
  <c r="D167" i="7"/>
  <c r="E167" i="7"/>
  <c r="D168" i="7"/>
  <c r="E168" i="7"/>
  <c r="D169" i="7"/>
  <c r="E169" i="7"/>
  <c r="D170" i="7"/>
  <c r="E170" i="7"/>
  <c r="D171" i="7"/>
  <c r="E171" i="7"/>
  <c r="D172" i="7"/>
  <c r="E172" i="7"/>
  <c r="D173" i="7"/>
  <c r="E173" i="7"/>
  <c r="D174" i="7"/>
  <c r="E174" i="7"/>
  <c r="D177" i="7"/>
  <c r="E177" i="7"/>
  <c r="D178" i="7"/>
  <c r="E178" i="7"/>
  <c r="D179" i="7"/>
  <c r="E179" i="7"/>
  <c r="D180" i="7"/>
  <c r="E180" i="7"/>
  <c r="D181" i="7"/>
  <c r="E181" i="7"/>
  <c r="D182" i="7"/>
  <c r="E182" i="7"/>
  <c r="D183" i="7"/>
  <c r="E183" i="7"/>
  <c r="D184" i="7"/>
  <c r="E184" i="7"/>
  <c r="D185" i="7"/>
  <c r="E185" i="7"/>
  <c r="D188" i="7"/>
  <c r="E188" i="7"/>
  <c r="D189" i="7"/>
  <c r="E189" i="7"/>
  <c r="D190" i="7"/>
  <c r="E190" i="7"/>
  <c r="D191" i="7"/>
  <c r="E191" i="7"/>
  <c r="D192" i="7"/>
  <c r="E192" i="7"/>
  <c r="D193" i="7"/>
  <c r="E193" i="7"/>
  <c r="D194" i="7"/>
  <c r="E194" i="7"/>
  <c r="D195" i="7"/>
  <c r="E195" i="7"/>
  <c r="D196" i="7"/>
  <c r="E196" i="7"/>
  <c r="D199" i="7"/>
  <c r="E199" i="7"/>
  <c r="D200" i="7"/>
  <c r="E200" i="7"/>
  <c r="D201" i="7"/>
  <c r="E201" i="7"/>
  <c r="D202" i="7"/>
  <c r="E202" i="7"/>
  <c r="D203" i="7"/>
  <c r="E203" i="7"/>
  <c r="D204" i="7"/>
  <c r="E204" i="7"/>
  <c r="D205" i="7"/>
  <c r="E205" i="7"/>
  <c r="D206" i="7"/>
  <c r="E206" i="7"/>
  <c r="D207" i="7"/>
  <c r="E207" i="7"/>
  <c r="D210" i="7"/>
  <c r="E210" i="7"/>
  <c r="D211" i="7"/>
  <c r="E211" i="7"/>
  <c r="D212" i="7"/>
  <c r="E212" i="7"/>
  <c r="D213" i="7"/>
  <c r="E213" i="7"/>
  <c r="D214" i="7"/>
  <c r="E214" i="7"/>
  <c r="D215" i="7"/>
  <c r="E215" i="7"/>
  <c r="D216" i="7"/>
  <c r="E216" i="7"/>
  <c r="D217" i="7"/>
  <c r="E217" i="7"/>
  <c r="D218" i="7"/>
  <c r="E218" i="7"/>
  <c r="D16" i="10"/>
  <c r="F20" i="10"/>
  <c r="C29" i="10" s="1"/>
  <c r="J16" i="10"/>
  <c r="L24" i="10" s="1"/>
  <c r="C13" i="5" s="1"/>
  <c r="L16" i="10"/>
  <c r="L20" i="10"/>
  <c r="C30" i="10" s="1"/>
  <c r="P16" i="10"/>
  <c r="R16" i="10"/>
  <c r="R20" i="10"/>
  <c r="C31" i="10" s="1"/>
  <c r="D31" i="10" s="1"/>
  <c r="V16" i="10"/>
  <c r="X16" i="10"/>
  <c r="AB16" i="10"/>
  <c r="AD16" i="10"/>
  <c r="AD20" i="10" s="1"/>
  <c r="C33" i="10"/>
  <c r="D33" i="10" s="1"/>
  <c r="AH16" i="10"/>
  <c r="AJ16" i="10"/>
  <c r="AJ20" i="10"/>
  <c r="C34" i="10" s="1"/>
  <c r="D34" i="10" s="1"/>
  <c r="AN16" i="10"/>
  <c r="AP16" i="10"/>
  <c r="AP20" i="10" s="1"/>
  <c r="C35" i="10" s="1"/>
  <c r="D35" i="10" s="1"/>
  <c r="AT16" i="10"/>
  <c r="AV16" i="10"/>
  <c r="AV24" i="10"/>
  <c r="I13" i="5" s="1"/>
  <c r="AZ16" i="10"/>
  <c r="BB16" i="10"/>
  <c r="BB20" i="10"/>
  <c r="C37" i="10" s="1"/>
  <c r="BF16" i="10"/>
  <c r="BH24" i="10" s="1"/>
  <c r="K13" i="5" s="1"/>
  <c r="BH16" i="10"/>
  <c r="BH20" i="10" s="1"/>
  <c r="C38" i="10" s="1"/>
  <c r="D38" i="10" s="1"/>
  <c r="BL16" i="10"/>
  <c r="BN16" i="10"/>
  <c r="BN20" i="10"/>
  <c r="C39" i="10" s="1"/>
  <c r="D39" i="10" s="1"/>
  <c r="BR16" i="10"/>
  <c r="E40" i="10"/>
  <c r="F40" i="10" s="1"/>
  <c r="BT16" i="10"/>
  <c r="BT20" i="10" s="1"/>
  <c r="C40" i="10" s="1"/>
  <c r="D40" i="10" s="1"/>
  <c r="BX16" i="10"/>
  <c r="BZ16" i="10"/>
  <c r="BZ20" i="10"/>
  <c r="C41" i="10" s="1"/>
  <c r="CD16" i="10"/>
  <c r="CF16" i="10"/>
  <c r="CF20" i="10"/>
  <c r="C42" i="10" s="1"/>
  <c r="CJ16" i="10"/>
  <c r="CL16" i="10"/>
  <c r="CL20" i="10"/>
  <c r="C43" i="10" s="1"/>
  <c r="D43" i="10" s="1"/>
  <c r="X20" i="10"/>
  <c r="C32" i="10"/>
  <c r="D32" i="10" s="1"/>
  <c r="E31" i="10"/>
  <c r="F31" i="10" s="1"/>
  <c r="E39" i="10"/>
  <c r="F39" i="10" s="1"/>
  <c r="D56" i="10"/>
  <c r="D57" i="10"/>
  <c r="D58" i="10"/>
  <c r="D59" i="10"/>
  <c r="D60" i="10"/>
  <c r="D61" i="10"/>
  <c r="D62" i="10"/>
  <c r="D63" i="10"/>
  <c r="D64" i="10"/>
  <c r="B67" i="10"/>
  <c r="D67" i="10"/>
  <c r="D68" i="10"/>
  <c r="D69" i="10"/>
  <c r="D70" i="10"/>
  <c r="D71" i="10"/>
  <c r="D72" i="10"/>
  <c r="D73" i="10"/>
  <c r="D74" i="10"/>
  <c r="D75" i="10"/>
  <c r="D78" i="10"/>
  <c r="D79" i="10"/>
  <c r="D80" i="10"/>
  <c r="D81" i="10"/>
  <c r="D82" i="10"/>
  <c r="D83" i="10"/>
  <c r="D84" i="10"/>
  <c r="D85" i="10"/>
  <c r="D86" i="10"/>
  <c r="D89" i="10"/>
  <c r="D90" i="10"/>
  <c r="D91" i="10"/>
  <c r="D92" i="10"/>
  <c r="D93" i="10"/>
  <c r="D94" i="10"/>
  <c r="D95" i="10"/>
  <c r="D96" i="10"/>
  <c r="D97" i="10"/>
  <c r="D100" i="10"/>
  <c r="D101" i="10"/>
  <c r="D102" i="10"/>
  <c r="D103" i="10"/>
  <c r="D104" i="10"/>
  <c r="D105" i="10"/>
  <c r="D106" i="10"/>
  <c r="D107" i="10"/>
  <c r="D108" i="10"/>
  <c r="D111" i="10"/>
  <c r="D112" i="10"/>
  <c r="D113" i="10"/>
  <c r="D114" i="10"/>
  <c r="D115" i="10"/>
  <c r="D116" i="10"/>
  <c r="D117" i="10"/>
  <c r="D118" i="10"/>
  <c r="D119" i="10"/>
  <c r="D122" i="10"/>
  <c r="E122" i="10"/>
  <c r="D123" i="10"/>
  <c r="E123" i="10"/>
  <c r="D124" i="10"/>
  <c r="E124" i="10"/>
  <c r="D125" i="10"/>
  <c r="E125" i="10"/>
  <c r="D126" i="10"/>
  <c r="E126" i="10"/>
  <c r="D127" i="10"/>
  <c r="E127" i="10"/>
  <c r="D128" i="10"/>
  <c r="E128" i="10"/>
  <c r="D129" i="10"/>
  <c r="E129" i="10"/>
  <c r="D130" i="10"/>
  <c r="E130" i="10"/>
  <c r="D133" i="10"/>
  <c r="D134" i="10"/>
  <c r="D135" i="10"/>
  <c r="D136" i="10"/>
  <c r="D137" i="10"/>
  <c r="D138" i="10"/>
  <c r="D139" i="10"/>
  <c r="D140" i="10"/>
  <c r="D141" i="10"/>
  <c r="D144" i="10"/>
  <c r="D145" i="10"/>
  <c r="D146" i="10"/>
  <c r="D147" i="10"/>
  <c r="D148" i="10"/>
  <c r="D149" i="10"/>
  <c r="D150" i="10"/>
  <c r="D151" i="10"/>
  <c r="D152" i="10"/>
  <c r="D155" i="10"/>
  <c r="D156" i="10"/>
  <c r="E156" i="10" s="1"/>
  <c r="D157" i="10"/>
  <c r="D158" i="10"/>
  <c r="D159" i="10"/>
  <c r="D160" i="10"/>
  <c r="D161" i="10"/>
  <c r="D162" i="10"/>
  <c r="D163" i="10"/>
  <c r="D166" i="10"/>
  <c r="D167" i="10"/>
  <c r="D168" i="10"/>
  <c r="D169" i="10"/>
  <c r="D170" i="10"/>
  <c r="D171" i="10"/>
  <c r="D172" i="10"/>
  <c r="D173" i="10"/>
  <c r="D174" i="10"/>
  <c r="D177" i="10"/>
  <c r="D178" i="10"/>
  <c r="D179" i="10"/>
  <c r="D180" i="10"/>
  <c r="D181" i="10"/>
  <c r="D182" i="10"/>
  <c r="D183" i="10"/>
  <c r="D184" i="10"/>
  <c r="D185" i="10"/>
  <c r="D188" i="10"/>
  <c r="D189" i="10"/>
  <c r="D190" i="10"/>
  <c r="D191" i="10"/>
  <c r="D192" i="10"/>
  <c r="D193" i="10"/>
  <c r="D194" i="10"/>
  <c r="D195" i="10"/>
  <c r="D196" i="10"/>
  <c r="D199" i="10"/>
  <c r="E199" i="10"/>
  <c r="D200" i="10"/>
  <c r="D201" i="10"/>
  <c r="D202" i="10"/>
  <c r="D203" i="10"/>
  <c r="D204" i="10"/>
  <c r="D205" i="10"/>
  <c r="D206" i="10"/>
  <c r="D207" i="10"/>
  <c r="D210" i="10"/>
  <c r="D211" i="10"/>
  <c r="D212" i="10"/>
  <c r="D213" i="10"/>
  <c r="D214" i="10"/>
  <c r="D215" i="10"/>
  <c r="D216" i="10"/>
  <c r="D217" i="10"/>
  <c r="D218" i="10"/>
  <c r="B144" i="17"/>
  <c r="B192" i="17"/>
  <c r="D56" i="17"/>
  <c r="D57" i="17"/>
  <c r="D58" i="17"/>
  <c r="D59" i="17"/>
  <c r="D60" i="17"/>
  <c r="D61" i="17"/>
  <c r="D62" i="17"/>
  <c r="D63" i="17"/>
  <c r="D64" i="17"/>
  <c r="D67" i="17"/>
  <c r="D68" i="17"/>
  <c r="D69" i="17"/>
  <c r="D70" i="17"/>
  <c r="D71" i="17"/>
  <c r="D72" i="17"/>
  <c r="D73" i="17"/>
  <c r="D74" i="17"/>
  <c r="D75" i="17"/>
  <c r="D78" i="17"/>
  <c r="D79" i="17"/>
  <c r="D80" i="17"/>
  <c r="D81" i="17"/>
  <c r="D82" i="17"/>
  <c r="D83" i="17"/>
  <c r="D84" i="17"/>
  <c r="D85" i="17"/>
  <c r="D86" i="17"/>
  <c r="D89" i="17"/>
  <c r="D90" i="17"/>
  <c r="D91" i="17"/>
  <c r="D92" i="17"/>
  <c r="D93" i="17"/>
  <c r="D94" i="17"/>
  <c r="D95" i="17"/>
  <c r="D96" i="17"/>
  <c r="D97" i="17"/>
  <c r="D100" i="17"/>
  <c r="D101" i="17"/>
  <c r="D102" i="17"/>
  <c r="D103" i="17"/>
  <c r="D104" i="17"/>
  <c r="D105" i="17"/>
  <c r="D106" i="17"/>
  <c r="D107" i="17"/>
  <c r="D108" i="17"/>
  <c r="D111" i="17"/>
  <c r="D112" i="17"/>
  <c r="D113" i="17"/>
  <c r="D114" i="17"/>
  <c r="D115" i="17"/>
  <c r="D116" i="17"/>
  <c r="D117" i="17"/>
  <c r="D118" i="17"/>
  <c r="D119" i="17"/>
  <c r="D122" i="17"/>
  <c r="D123" i="17"/>
  <c r="D124" i="17"/>
  <c r="D125" i="17"/>
  <c r="D126" i="17"/>
  <c r="D127" i="17"/>
  <c r="D128" i="17"/>
  <c r="D129" i="17"/>
  <c r="D130" i="17"/>
  <c r="D133" i="17"/>
  <c r="E133" i="17"/>
  <c r="D134" i="17"/>
  <c r="E134" i="17"/>
  <c r="D135" i="17"/>
  <c r="E135" i="17"/>
  <c r="D136" i="17"/>
  <c r="E136" i="17"/>
  <c r="D137" i="17"/>
  <c r="E137" i="17"/>
  <c r="D138" i="17"/>
  <c r="E138" i="17"/>
  <c r="D139" i="17"/>
  <c r="E139" i="17"/>
  <c r="D140" i="17"/>
  <c r="E140" i="17"/>
  <c r="D141" i="17"/>
  <c r="E141" i="17"/>
  <c r="D144" i="17"/>
  <c r="E144" i="17"/>
  <c r="D145" i="17"/>
  <c r="D146" i="17"/>
  <c r="D147" i="17"/>
  <c r="D148" i="17"/>
  <c r="D149" i="17"/>
  <c r="D150" i="17"/>
  <c r="D151" i="17"/>
  <c r="D152" i="17"/>
  <c r="D155" i="17"/>
  <c r="D156" i="17"/>
  <c r="D157" i="17"/>
  <c r="D158" i="17"/>
  <c r="D159" i="17"/>
  <c r="D160" i="17"/>
  <c r="D161" i="17"/>
  <c r="D162" i="17"/>
  <c r="D163" i="17"/>
  <c r="D166" i="17"/>
  <c r="E166" i="17"/>
  <c r="D167" i="17"/>
  <c r="E167" i="17"/>
  <c r="D168" i="17"/>
  <c r="E168" i="17"/>
  <c r="D169" i="17"/>
  <c r="E169" i="17"/>
  <c r="D170" i="17"/>
  <c r="E170" i="17"/>
  <c r="D171" i="17"/>
  <c r="E171" i="17"/>
  <c r="D172" i="17"/>
  <c r="E172" i="17"/>
  <c r="D173" i="17"/>
  <c r="E173" i="17"/>
  <c r="D174" i="17"/>
  <c r="E174" i="17"/>
  <c r="D177" i="17"/>
  <c r="E177" i="17"/>
  <c r="D178" i="17"/>
  <c r="E178" i="17"/>
  <c r="D179" i="17"/>
  <c r="E179" i="17"/>
  <c r="D180" i="17"/>
  <c r="E180" i="17"/>
  <c r="D181" i="17"/>
  <c r="E181" i="17"/>
  <c r="D182" i="17"/>
  <c r="E182" i="17"/>
  <c r="D183" i="17"/>
  <c r="E183" i="17"/>
  <c r="D184" i="17"/>
  <c r="E184" i="17"/>
  <c r="D185" i="17"/>
  <c r="E185" i="17"/>
  <c r="D188" i="17"/>
  <c r="E188" i="17"/>
  <c r="D189" i="17"/>
  <c r="E189" i="17"/>
  <c r="D190" i="17"/>
  <c r="E190" i="17"/>
  <c r="D191" i="17"/>
  <c r="E191" i="17"/>
  <c r="D192" i="17"/>
  <c r="E192" i="17"/>
  <c r="D193" i="17"/>
  <c r="E193" i="17"/>
  <c r="D194" i="17"/>
  <c r="E194" i="17"/>
  <c r="D195" i="17"/>
  <c r="E195" i="17"/>
  <c r="D196" i="17"/>
  <c r="E196" i="17"/>
  <c r="D199" i="17"/>
  <c r="E199" i="17"/>
  <c r="D200" i="17"/>
  <c r="E200" i="17"/>
  <c r="D201" i="17"/>
  <c r="E201" i="17"/>
  <c r="D202" i="17"/>
  <c r="E202" i="17"/>
  <c r="D203" i="17"/>
  <c r="E203" i="17"/>
  <c r="D204" i="17"/>
  <c r="E204" i="17"/>
  <c r="D205" i="17"/>
  <c r="E205" i="17"/>
  <c r="D206" i="17"/>
  <c r="E206" i="17"/>
  <c r="D207" i="17"/>
  <c r="E207" i="17"/>
  <c r="D210" i="17"/>
  <c r="E210" i="17"/>
  <c r="D211" i="17"/>
  <c r="E211" i="17"/>
  <c r="D212" i="17"/>
  <c r="E212" i="17"/>
  <c r="D213" i="17"/>
  <c r="E213" i="17"/>
  <c r="D214" i="17"/>
  <c r="E214" i="17"/>
  <c r="D215" i="17"/>
  <c r="E215" i="17"/>
  <c r="D216" i="17"/>
  <c r="E216" i="17"/>
  <c r="D217" i="17"/>
  <c r="E217" i="17"/>
  <c r="D218" i="17"/>
  <c r="E218" i="17"/>
  <c r="B89" i="18"/>
  <c r="B111" i="18"/>
  <c r="B177" i="18"/>
  <c r="D16" i="18"/>
  <c r="F16" i="18"/>
  <c r="F20" i="18"/>
  <c r="C29" i="18"/>
  <c r="J16" i="18"/>
  <c r="E30" i="18"/>
  <c r="L16" i="18"/>
  <c r="L20" i="18"/>
  <c r="P16" i="18"/>
  <c r="R16" i="18"/>
  <c r="R20" i="18"/>
  <c r="C31" i="18"/>
  <c r="D31" i="18"/>
  <c r="V16" i="18"/>
  <c r="E32" i="18"/>
  <c r="F32" i="18"/>
  <c r="X16" i="18"/>
  <c r="AB16" i="18"/>
  <c r="AD24" i="18"/>
  <c r="F17" i="5"/>
  <c r="AD16" i="18"/>
  <c r="AD20" i="18"/>
  <c r="C33" i="18"/>
  <c r="D33" i="18"/>
  <c r="AH16" i="18"/>
  <c r="E34" i="18"/>
  <c r="F34" i="18"/>
  <c r="AJ16" i="18"/>
  <c r="AN16" i="18"/>
  <c r="AP16" i="18"/>
  <c r="AP20" i="18"/>
  <c r="C35" i="18"/>
  <c r="D35" i="18"/>
  <c r="AT16" i="18"/>
  <c r="E36" i="18"/>
  <c r="F36" i="18"/>
  <c r="AV16" i="18"/>
  <c r="AV20" i="18"/>
  <c r="C36" i="18"/>
  <c r="AZ16" i="18"/>
  <c r="BB16" i="18"/>
  <c r="BB24" i="18"/>
  <c r="J17" i="5"/>
  <c r="BF16" i="18"/>
  <c r="E38" i="18"/>
  <c r="F38" i="18"/>
  <c r="BH16" i="18"/>
  <c r="BH20" i="18"/>
  <c r="C38" i="18"/>
  <c r="D38" i="18"/>
  <c r="BL16" i="18"/>
  <c r="BN16" i="18"/>
  <c r="BN20" i="18"/>
  <c r="C39" i="18"/>
  <c r="D39" i="18"/>
  <c r="BR16" i="18"/>
  <c r="BT16" i="18"/>
  <c r="BT20" i="18"/>
  <c r="C40" i="18"/>
  <c r="BX16" i="18"/>
  <c r="BZ24" i="18"/>
  <c r="N17" i="5"/>
  <c r="BZ16" i="18"/>
  <c r="BZ20" i="18"/>
  <c r="C41" i="18"/>
  <c r="D41" i="18"/>
  <c r="CD16" i="18"/>
  <c r="CF22" i="18"/>
  <c r="CF16" i="18"/>
  <c r="CJ16" i="18"/>
  <c r="CL16" i="18"/>
  <c r="CL20" i="18"/>
  <c r="C43" i="18"/>
  <c r="D43" i="18"/>
  <c r="X20" i="18"/>
  <c r="C32" i="18"/>
  <c r="D32" i="18"/>
  <c r="AJ20" i="18"/>
  <c r="BB20" i="18"/>
  <c r="C37" i="18"/>
  <c r="D37" i="18"/>
  <c r="CF20" i="18"/>
  <c r="C42" i="18"/>
  <c r="D42" i="18"/>
  <c r="R24" i="18"/>
  <c r="BN24" i="18"/>
  <c r="C30" i="18"/>
  <c r="D30" i="18"/>
  <c r="C34" i="18"/>
  <c r="D56" i="18"/>
  <c r="D57" i="18"/>
  <c r="D58" i="18"/>
  <c r="D59" i="18"/>
  <c r="D60" i="18"/>
  <c r="D61" i="18"/>
  <c r="D62" i="18"/>
  <c r="D63" i="18"/>
  <c r="D64" i="18"/>
  <c r="B67" i="18"/>
  <c r="D67" i="18"/>
  <c r="D68" i="18"/>
  <c r="D69" i="18"/>
  <c r="D70" i="18"/>
  <c r="D71" i="18"/>
  <c r="D72" i="18"/>
  <c r="D73" i="18"/>
  <c r="D74" i="18"/>
  <c r="D75" i="18"/>
  <c r="D78" i="18"/>
  <c r="D79" i="18"/>
  <c r="D80" i="18"/>
  <c r="D81" i="18"/>
  <c r="D82" i="18"/>
  <c r="D83" i="18"/>
  <c r="D84" i="18"/>
  <c r="D85" i="18"/>
  <c r="D86" i="18"/>
  <c r="D89" i="18"/>
  <c r="D90" i="18"/>
  <c r="D91" i="18"/>
  <c r="D92" i="18"/>
  <c r="D93" i="18"/>
  <c r="D94" i="18"/>
  <c r="D95" i="18"/>
  <c r="D96" i="18"/>
  <c r="D97" i="18"/>
  <c r="D100" i="18"/>
  <c r="D101" i="18"/>
  <c r="D102" i="18"/>
  <c r="D103" i="18"/>
  <c r="D104" i="18"/>
  <c r="D105" i="18"/>
  <c r="D106" i="18"/>
  <c r="D107" i="18"/>
  <c r="D108" i="18"/>
  <c r="D111" i="18"/>
  <c r="D112" i="18"/>
  <c r="D113" i="18"/>
  <c r="D114" i="18"/>
  <c r="D115" i="18"/>
  <c r="D116" i="18"/>
  <c r="D117" i="18"/>
  <c r="D118" i="18"/>
  <c r="D119" i="18"/>
  <c r="D122" i="18"/>
  <c r="D123" i="18"/>
  <c r="D124" i="18"/>
  <c r="D125" i="18"/>
  <c r="D126" i="18"/>
  <c r="D127" i="18"/>
  <c r="D128" i="18"/>
  <c r="D129" i="18"/>
  <c r="D130" i="18"/>
  <c r="D133" i="18"/>
  <c r="E133" i="18"/>
  <c r="D134" i="18"/>
  <c r="E134" i="18"/>
  <c r="D135" i="18"/>
  <c r="E135" i="18"/>
  <c r="D136" i="18"/>
  <c r="E136" i="18"/>
  <c r="D137" i="18"/>
  <c r="E137" i="18"/>
  <c r="D138" i="18"/>
  <c r="E138" i="18"/>
  <c r="D139" i="18"/>
  <c r="E139" i="18"/>
  <c r="D140" i="18"/>
  <c r="E140" i="18"/>
  <c r="D141" i="18"/>
  <c r="E141" i="18"/>
  <c r="D144" i="18"/>
  <c r="D145" i="18"/>
  <c r="D146" i="18"/>
  <c r="D147" i="18"/>
  <c r="D148" i="18"/>
  <c r="D149" i="18"/>
  <c r="D150" i="18"/>
  <c r="D151" i="18"/>
  <c r="D152" i="18"/>
  <c r="D155" i="18"/>
  <c r="D156" i="18"/>
  <c r="D157" i="18"/>
  <c r="D158" i="18"/>
  <c r="D159" i="18"/>
  <c r="D160" i="18"/>
  <c r="D161" i="18"/>
  <c r="D162" i="18"/>
  <c r="D163" i="18"/>
  <c r="D166" i="18"/>
  <c r="E166" i="18"/>
  <c r="D167" i="18"/>
  <c r="E167" i="18"/>
  <c r="D168" i="18"/>
  <c r="E168" i="18"/>
  <c r="D169" i="18"/>
  <c r="E169" i="18"/>
  <c r="D170" i="18"/>
  <c r="E170" i="18"/>
  <c r="D171" i="18"/>
  <c r="E171" i="18"/>
  <c r="D172" i="18"/>
  <c r="E172" i="18"/>
  <c r="D173" i="18"/>
  <c r="E173" i="18"/>
  <c r="D174" i="18"/>
  <c r="E174" i="18"/>
  <c r="D177" i="18"/>
  <c r="E177" i="18"/>
  <c r="D178" i="18"/>
  <c r="E178" i="18"/>
  <c r="D179" i="18"/>
  <c r="E179" i="18"/>
  <c r="D180" i="18"/>
  <c r="E180" i="18"/>
  <c r="D181" i="18"/>
  <c r="E181" i="18"/>
  <c r="D182" i="18"/>
  <c r="E182" i="18"/>
  <c r="D183" i="18"/>
  <c r="E183" i="18"/>
  <c r="D184" i="18"/>
  <c r="E184" i="18"/>
  <c r="D185" i="18"/>
  <c r="E185" i="18"/>
  <c r="D188" i="18"/>
  <c r="E188" i="18"/>
  <c r="D189" i="18"/>
  <c r="E189" i="18"/>
  <c r="D190" i="18"/>
  <c r="E190" i="18"/>
  <c r="D191" i="18"/>
  <c r="E191" i="18"/>
  <c r="D192" i="18"/>
  <c r="E192" i="18"/>
  <c r="D193" i="18"/>
  <c r="E193" i="18"/>
  <c r="D194" i="18"/>
  <c r="E194" i="18"/>
  <c r="D195" i="18"/>
  <c r="E195" i="18"/>
  <c r="D196" i="18"/>
  <c r="E196" i="18"/>
  <c r="D199" i="18"/>
  <c r="E199" i="18"/>
  <c r="I202" i="18"/>
  <c r="D200" i="18"/>
  <c r="E200" i="18"/>
  <c r="D201" i="18"/>
  <c r="E201" i="18"/>
  <c r="D202" i="18"/>
  <c r="E202" i="18"/>
  <c r="D203" i="18"/>
  <c r="E203" i="18"/>
  <c r="D204" i="18"/>
  <c r="E204" i="18"/>
  <c r="D205" i="18"/>
  <c r="E205" i="18"/>
  <c r="D206" i="18"/>
  <c r="E206" i="18"/>
  <c r="D207" i="18"/>
  <c r="E207" i="18"/>
  <c r="D210" i="18"/>
  <c r="E210" i="18"/>
  <c r="D211" i="18"/>
  <c r="E211" i="18"/>
  <c r="D212" i="18"/>
  <c r="E212" i="18"/>
  <c r="D213" i="18"/>
  <c r="E213" i="18"/>
  <c r="D214" i="18"/>
  <c r="E214" i="18"/>
  <c r="D215" i="18"/>
  <c r="E215" i="18"/>
  <c r="D216" i="18"/>
  <c r="E216" i="18"/>
  <c r="D217" i="18"/>
  <c r="E217" i="18"/>
  <c r="D218" i="18"/>
  <c r="E218" i="18"/>
  <c r="B144" i="8"/>
  <c r="D16" i="8"/>
  <c r="E29" i="8"/>
  <c r="F29" i="8"/>
  <c r="F16" i="8"/>
  <c r="F20" i="8"/>
  <c r="C29" i="8"/>
  <c r="J16" i="8"/>
  <c r="L16" i="8"/>
  <c r="L20" i="8"/>
  <c r="C30" i="8"/>
  <c r="P16" i="8"/>
  <c r="R16" i="8"/>
  <c r="R20" i="8"/>
  <c r="C31" i="8"/>
  <c r="V16" i="8"/>
  <c r="X16" i="8"/>
  <c r="X20" i="8"/>
  <c r="C32" i="8"/>
  <c r="D32" i="8"/>
  <c r="AB16" i="8"/>
  <c r="AD24" i="8"/>
  <c r="F16" i="5"/>
  <c r="AD16" i="8"/>
  <c r="AD20" i="8"/>
  <c r="C33" i="8"/>
  <c r="D33" i="8"/>
  <c r="AH16" i="8"/>
  <c r="AJ16" i="8"/>
  <c r="AJ20" i="8"/>
  <c r="C34" i="8"/>
  <c r="D34" i="8"/>
  <c r="AN16" i="8"/>
  <c r="AP24" i="8"/>
  <c r="H16" i="5"/>
  <c r="AP16" i="8"/>
  <c r="AP20" i="8"/>
  <c r="C35" i="8"/>
  <c r="D35" i="8"/>
  <c r="AT16" i="8"/>
  <c r="AV16" i="8"/>
  <c r="AV20" i="8"/>
  <c r="C36" i="8"/>
  <c r="D36" i="8"/>
  <c r="AZ16" i="8"/>
  <c r="BB16" i="8"/>
  <c r="BB24" i="8"/>
  <c r="J16" i="5"/>
  <c r="BF16" i="8"/>
  <c r="BH16" i="8"/>
  <c r="BH20" i="8"/>
  <c r="C38" i="8"/>
  <c r="D38" i="8"/>
  <c r="BL16" i="8"/>
  <c r="BN16" i="8"/>
  <c r="BN24" i="8"/>
  <c r="L16" i="5"/>
  <c r="BR16" i="8"/>
  <c r="BT16" i="8"/>
  <c r="BT20" i="8"/>
  <c r="C40" i="8"/>
  <c r="D40" i="8"/>
  <c r="BX16" i="8"/>
  <c r="BZ16" i="8"/>
  <c r="BZ20" i="8"/>
  <c r="C41" i="8"/>
  <c r="D41" i="8"/>
  <c r="CD16" i="8"/>
  <c r="CF16" i="8"/>
  <c r="CF20" i="8"/>
  <c r="C42" i="8"/>
  <c r="D42" i="8"/>
  <c r="CJ16" i="8"/>
  <c r="CL16" i="8"/>
  <c r="CL20" i="8"/>
  <c r="C43" i="8"/>
  <c r="D43" i="8"/>
  <c r="AV22" i="8"/>
  <c r="R24" i="8"/>
  <c r="X24" i="8"/>
  <c r="AV24" i="8"/>
  <c r="BT24" i="8"/>
  <c r="CF24" i="8"/>
  <c r="O16" i="5"/>
  <c r="E32" i="8"/>
  <c r="F32" i="8"/>
  <c r="E33" i="8"/>
  <c r="F33" i="8"/>
  <c r="E34" i="8"/>
  <c r="F34" i="8"/>
  <c r="E35" i="8"/>
  <c r="F35" i="8"/>
  <c r="E36" i="8"/>
  <c r="F36" i="8"/>
  <c r="E37" i="8"/>
  <c r="F37" i="8"/>
  <c r="E39" i="8"/>
  <c r="F39" i="8"/>
  <c r="E40" i="8"/>
  <c r="F40" i="8"/>
  <c r="D56" i="8"/>
  <c r="D57" i="8"/>
  <c r="D58" i="8"/>
  <c r="D59" i="8"/>
  <c r="D60" i="8"/>
  <c r="D61" i="8"/>
  <c r="D62" i="8"/>
  <c r="D63" i="8"/>
  <c r="D64" i="8"/>
  <c r="D67" i="8"/>
  <c r="D68" i="8"/>
  <c r="D69" i="8"/>
  <c r="D70" i="8"/>
  <c r="D71" i="8"/>
  <c r="D72" i="8"/>
  <c r="D73" i="8"/>
  <c r="D74" i="8"/>
  <c r="D75" i="8"/>
  <c r="D78" i="8"/>
  <c r="D79" i="8"/>
  <c r="D80" i="8"/>
  <c r="D81" i="8"/>
  <c r="D82" i="8"/>
  <c r="D83" i="8"/>
  <c r="D84" i="8"/>
  <c r="D85" i="8"/>
  <c r="D86" i="8"/>
  <c r="D89" i="8"/>
  <c r="D90" i="8"/>
  <c r="D91" i="8"/>
  <c r="D92" i="8"/>
  <c r="D93" i="8"/>
  <c r="D94" i="8"/>
  <c r="D95" i="8"/>
  <c r="D96" i="8"/>
  <c r="D97" i="8"/>
  <c r="D100" i="8"/>
  <c r="D101" i="8"/>
  <c r="D102" i="8"/>
  <c r="D103" i="8"/>
  <c r="D104" i="8"/>
  <c r="D105" i="8"/>
  <c r="D106" i="8"/>
  <c r="D107" i="8"/>
  <c r="D108" i="8"/>
  <c r="D111" i="8"/>
  <c r="D112" i="8"/>
  <c r="D113" i="8"/>
  <c r="D114" i="8"/>
  <c r="D115" i="8"/>
  <c r="D116" i="8"/>
  <c r="D117" i="8"/>
  <c r="D118" i="8"/>
  <c r="D119" i="8"/>
  <c r="D122" i="8"/>
  <c r="D123" i="8"/>
  <c r="D124" i="8"/>
  <c r="D125" i="8"/>
  <c r="D126" i="8"/>
  <c r="D127" i="8"/>
  <c r="D128" i="8"/>
  <c r="D129" i="8"/>
  <c r="D130" i="8"/>
  <c r="D133" i="8"/>
  <c r="E133" i="8"/>
  <c r="D134" i="8"/>
  <c r="E134" i="8"/>
  <c r="D135" i="8"/>
  <c r="E135" i="8"/>
  <c r="D136" i="8"/>
  <c r="E136" i="8"/>
  <c r="D137" i="8"/>
  <c r="E137" i="8"/>
  <c r="D138" i="8"/>
  <c r="E138" i="8"/>
  <c r="D139" i="8"/>
  <c r="E139" i="8"/>
  <c r="D140" i="8"/>
  <c r="E140" i="8"/>
  <c r="D141" i="8"/>
  <c r="E141" i="8"/>
  <c r="D144" i="8"/>
  <c r="D145" i="8"/>
  <c r="D146" i="8"/>
  <c r="D147" i="8"/>
  <c r="D148" i="8"/>
  <c r="D149" i="8"/>
  <c r="D150" i="8"/>
  <c r="D151" i="8"/>
  <c r="D152" i="8"/>
  <c r="D155" i="8"/>
  <c r="D156" i="8"/>
  <c r="D157" i="8"/>
  <c r="D158" i="8"/>
  <c r="D159" i="8"/>
  <c r="D160" i="8"/>
  <c r="D161" i="8"/>
  <c r="D162" i="8"/>
  <c r="D163" i="8"/>
  <c r="D166" i="8"/>
  <c r="E166" i="8"/>
  <c r="D167" i="8"/>
  <c r="E167" i="8"/>
  <c r="D168" i="8"/>
  <c r="E168" i="8"/>
  <c r="D169" i="8"/>
  <c r="E169" i="8"/>
  <c r="D170" i="8"/>
  <c r="E170" i="8"/>
  <c r="D171" i="8"/>
  <c r="E171" i="8"/>
  <c r="D172" i="8"/>
  <c r="E172" i="8"/>
  <c r="D173" i="8"/>
  <c r="E173" i="8"/>
  <c r="D174" i="8"/>
  <c r="E174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B210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B89" i="9"/>
  <c r="B133" i="9"/>
  <c r="B177" i="9"/>
  <c r="B55" i="9"/>
  <c r="D56" i="9"/>
  <c r="D57" i="9"/>
  <c r="D58" i="9"/>
  <c r="D59" i="9"/>
  <c r="D60" i="9"/>
  <c r="D61" i="9"/>
  <c r="D62" i="9"/>
  <c r="D63" i="9"/>
  <c r="D64" i="9"/>
  <c r="D67" i="9"/>
  <c r="D68" i="9"/>
  <c r="D69" i="9"/>
  <c r="D70" i="9"/>
  <c r="D71" i="9"/>
  <c r="D72" i="9"/>
  <c r="D73" i="9"/>
  <c r="D74" i="9"/>
  <c r="D75" i="9"/>
  <c r="D78" i="9"/>
  <c r="D79" i="9"/>
  <c r="D80" i="9"/>
  <c r="D81" i="9"/>
  <c r="D82" i="9"/>
  <c r="D83" i="9"/>
  <c r="D84" i="9"/>
  <c r="D85" i="9"/>
  <c r="D86" i="9"/>
  <c r="C89" i="9"/>
  <c r="D89" i="9"/>
  <c r="E89" i="9"/>
  <c r="D90" i="9"/>
  <c r="D91" i="9"/>
  <c r="D92" i="9"/>
  <c r="D93" i="9"/>
  <c r="D94" i="9"/>
  <c r="D95" i="9"/>
  <c r="D96" i="9"/>
  <c r="D97" i="9"/>
  <c r="D100" i="9"/>
  <c r="D101" i="9"/>
  <c r="D102" i="9"/>
  <c r="D103" i="9"/>
  <c r="D104" i="9"/>
  <c r="D105" i="9"/>
  <c r="D106" i="9"/>
  <c r="D107" i="9"/>
  <c r="D108" i="9"/>
  <c r="D111" i="9"/>
  <c r="D112" i="9"/>
  <c r="D113" i="9"/>
  <c r="D114" i="9"/>
  <c r="D115" i="9"/>
  <c r="D116" i="9"/>
  <c r="D117" i="9"/>
  <c r="D118" i="9"/>
  <c r="D119" i="9"/>
  <c r="D122" i="9"/>
  <c r="D123" i="9"/>
  <c r="D124" i="9"/>
  <c r="D125" i="9"/>
  <c r="D126" i="9"/>
  <c r="D127" i="9"/>
  <c r="D128" i="9"/>
  <c r="D129" i="9"/>
  <c r="D130" i="9"/>
  <c r="D133" i="9"/>
  <c r="E133" i="9"/>
  <c r="D134" i="9"/>
  <c r="E134" i="9"/>
  <c r="D135" i="9"/>
  <c r="E135" i="9"/>
  <c r="D136" i="9"/>
  <c r="E136" i="9"/>
  <c r="D137" i="9"/>
  <c r="E137" i="9"/>
  <c r="D138" i="9"/>
  <c r="E138" i="9"/>
  <c r="D139" i="9"/>
  <c r="E139" i="9"/>
  <c r="D140" i="9"/>
  <c r="E140" i="9"/>
  <c r="D141" i="9"/>
  <c r="E141" i="9"/>
  <c r="D144" i="9"/>
  <c r="D145" i="9"/>
  <c r="D146" i="9"/>
  <c r="D147" i="9"/>
  <c r="D148" i="9"/>
  <c r="D149" i="9"/>
  <c r="D150" i="9"/>
  <c r="D151" i="9"/>
  <c r="D152" i="9"/>
  <c r="D155" i="9"/>
  <c r="D156" i="9"/>
  <c r="D157" i="9"/>
  <c r="D158" i="9"/>
  <c r="D159" i="9"/>
  <c r="D160" i="9"/>
  <c r="D161" i="9"/>
  <c r="D162" i="9"/>
  <c r="D163" i="9"/>
  <c r="D166" i="9"/>
  <c r="E166" i="9"/>
  <c r="D167" i="9"/>
  <c r="E167" i="9"/>
  <c r="D168" i="9"/>
  <c r="E168" i="9"/>
  <c r="D169" i="9"/>
  <c r="E169" i="9"/>
  <c r="D170" i="9"/>
  <c r="E170" i="9"/>
  <c r="D171" i="9"/>
  <c r="E171" i="9"/>
  <c r="D172" i="9"/>
  <c r="E172" i="9"/>
  <c r="D173" i="9"/>
  <c r="E173" i="9"/>
  <c r="D174" i="9"/>
  <c r="E174" i="9"/>
  <c r="D177" i="9"/>
  <c r="E177" i="9"/>
  <c r="I179" i="9"/>
  <c r="D178" i="9"/>
  <c r="E178" i="9"/>
  <c r="D179" i="9"/>
  <c r="E179" i="9"/>
  <c r="D180" i="9"/>
  <c r="E180" i="9"/>
  <c r="D181" i="9"/>
  <c r="E181" i="9"/>
  <c r="D182" i="9"/>
  <c r="E182" i="9"/>
  <c r="D183" i="9"/>
  <c r="E183" i="9"/>
  <c r="D184" i="9"/>
  <c r="E184" i="9"/>
  <c r="D185" i="9"/>
  <c r="E185" i="9"/>
  <c r="D188" i="9"/>
  <c r="E188" i="9"/>
  <c r="D189" i="9"/>
  <c r="E189" i="9"/>
  <c r="D190" i="9"/>
  <c r="E190" i="9"/>
  <c r="D191" i="9"/>
  <c r="E191" i="9"/>
  <c r="D192" i="9"/>
  <c r="E192" i="9"/>
  <c r="D193" i="9"/>
  <c r="E193" i="9"/>
  <c r="D194" i="9"/>
  <c r="E194" i="9"/>
  <c r="D195" i="9"/>
  <c r="E195" i="9"/>
  <c r="D196" i="9"/>
  <c r="E196" i="9"/>
  <c r="D199" i="9"/>
  <c r="E199" i="9"/>
  <c r="D200" i="9"/>
  <c r="E200" i="9"/>
  <c r="D201" i="9"/>
  <c r="E201" i="9"/>
  <c r="D202" i="9"/>
  <c r="E202" i="9"/>
  <c r="D203" i="9"/>
  <c r="E203" i="9"/>
  <c r="D204" i="9"/>
  <c r="E204" i="9"/>
  <c r="D205" i="9"/>
  <c r="E205" i="9"/>
  <c r="D206" i="9"/>
  <c r="E206" i="9"/>
  <c r="D207" i="9"/>
  <c r="E207" i="9"/>
  <c r="D210" i="9"/>
  <c r="E210" i="9"/>
  <c r="D211" i="9"/>
  <c r="E211" i="9"/>
  <c r="D212" i="9"/>
  <c r="E212" i="9"/>
  <c r="D213" i="9"/>
  <c r="E213" i="9"/>
  <c r="D214" i="9"/>
  <c r="E214" i="9"/>
  <c r="D215" i="9"/>
  <c r="E215" i="9"/>
  <c r="D216" i="9"/>
  <c r="E216" i="9"/>
  <c r="D217" i="9"/>
  <c r="E217" i="9"/>
  <c r="D218" i="9"/>
  <c r="E218" i="9"/>
  <c r="B55" i="24"/>
  <c r="D16" i="24"/>
  <c r="F16" i="24"/>
  <c r="F20" i="24"/>
  <c r="C29" i="24"/>
  <c r="J16" i="24"/>
  <c r="L16" i="24"/>
  <c r="P16" i="24"/>
  <c r="R16" i="24"/>
  <c r="R20" i="24"/>
  <c r="C31" i="24"/>
  <c r="D31" i="24"/>
  <c r="V16" i="24"/>
  <c r="X22" i="24"/>
  <c r="X16" i="24"/>
  <c r="X20" i="24"/>
  <c r="C32" i="24"/>
  <c r="D32" i="24"/>
  <c r="AB16" i="24"/>
  <c r="AD16" i="24"/>
  <c r="AD24" i="24"/>
  <c r="F15" i="5"/>
  <c r="AH16" i="24"/>
  <c r="AJ22" i="24"/>
  <c r="AJ16" i="24"/>
  <c r="AJ20" i="24"/>
  <c r="C34" i="24"/>
  <c r="D34" i="24"/>
  <c r="AN16" i="24"/>
  <c r="AP24" i="24"/>
  <c r="AP16" i="24"/>
  <c r="AP20" i="24"/>
  <c r="C35" i="24"/>
  <c r="D35" i="24"/>
  <c r="AT16" i="24"/>
  <c r="AV22" i="24"/>
  <c r="AV16" i="24"/>
  <c r="AZ16" i="24"/>
  <c r="BB24" i="24"/>
  <c r="BB16" i="24"/>
  <c r="BB20" i="24"/>
  <c r="C37" i="24"/>
  <c r="D37" i="24"/>
  <c r="BF16" i="24"/>
  <c r="BH22" i="24"/>
  <c r="BH16" i="24"/>
  <c r="BH20" i="24"/>
  <c r="C38" i="24"/>
  <c r="D38" i="24"/>
  <c r="BL16" i="24"/>
  <c r="BN16" i="24"/>
  <c r="BN20" i="24"/>
  <c r="C39" i="24"/>
  <c r="D39" i="24"/>
  <c r="BR16" i="24"/>
  <c r="BT16" i="24"/>
  <c r="BT20" i="24"/>
  <c r="C40" i="24"/>
  <c r="D40" i="24"/>
  <c r="BX16" i="24"/>
  <c r="BZ16" i="24"/>
  <c r="BZ24" i="24"/>
  <c r="N15" i="5"/>
  <c r="CD16" i="24"/>
  <c r="CF22" i="24"/>
  <c r="CF16" i="24"/>
  <c r="CF20" i="24"/>
  <c r="C42" i="24"/>
  <c r="D42" i="24"/>
  <c r="CJ16" i="24"/>
  <c r="CL24" i="24"/>
  <c r="P15" i="5"/>
  <c r="CL16" i="24"/>
  <c r="CL20" i="24"/>
  <c r="C43" i="24"/>
  <c r="D43" i="24"/>
  <c r="L20" i="24"/>
  <c r="C30" i="24"/>
  <c r="D30" i="24"/>
  <c r="AV20" i="24"/>
  <c r="C36" i="24"/>
  <c r="D36" i="24"/>
  <c r="AP22" i="24"/>
  <c r="AJ24" i="24"/>
  <c r="AV24" i="24"/>
  <c r="BH24" i="24"/>
  <c r="E29" i="24"/>
  <c r="F29" i="24"/>
  <c r="E31" i="24"/>
  <c r="F31" i="24"/>
  <c r="E33" i="24"/>
  <c r="F33" i="24"/>
  <c r="E35" i="24"/>
  <c r="F35" i="24"/>
  <c r="D56" i="24"/>
  <c r="D57" i="24"/>
  <c r="D58" i="24"/>
  <c r="D59" i="24"/>
  <c r="D60" i="24"/>
  <c r="D61" i="24"/>
  <c r="D62" i="24"/>
  <c r="D63" i="24"/>
  <c r="D64" i="24"/>
  <c r="B67" i="24"/>
  <c r="C67" i="24"/>
  <c r="D67" i="24"/>
  <c r="D68" i="24"/>
  <c r="D69" i="24"/>
  <c r="D70" i="24"/>
  <c r="D71" i="24"/>
  <c r="D72" i="24"/>
  <c r="D73" i="24"/>
  <c r="D74" i="24"/>
  <c r="D75" i="24"/>
  <c r="B78" i="24"/>
  <c r="D78" i="24"/>
  <c r="D79" i="24"/>
  <c r="D80" i="24"/>
  <c r="D81" i="24"/>
  <c r="D82" i="24"/>
  <c r="D83" i="24"/>
  <c r="D84" i="24"/>
  <c r="D85" i="24"/>
  <c r="D86" i="24"/>
  <c r="D89" i="24"/>
  <c r="E89" i="24"/>
  <c r="D90" i="24"/>
  <c r="E90" i="24"/>
  <c r="D91" i="24"/>
  <c r="E91" i="24"/>
  <c r="D92" i="24"/>
  <c r="E92" i="24"/>
  <c r="D93" i="24"/>
  <c r="E93" i="24"/>
  <c r="D94" i="24"/>
  <c r="E94" i="24"/>
  <c r="D95" i="24"/>
  <c r="E95" i="24"/>
  <c r="D96" i="24"/>
  <c r="E96" i="24"/>
  <c r="D97" i="24"/>
  <c r="E97" i="24"/>
  <c r="D100" i="24"/>
  <c r="D101" i="24"/>
  <c r="D102" i="24"/>
  <c r="D103" i="24"/>
  <c r="D104" i="24"/>
  <c r="D105" i="24"/>
  <c r="D106" i="24"/>
  <c r="D107" i="24"/>
  <c r="D108" i="24"/>
  <c r="D111" i="24"/>
  <c r="E111" i="24"/>
  <c r="D112" i="24"/>
  <c r="E112" i="24"/>
  <c r="D113" i="24"/>
  <c r="E113" i="24"/>
  <c r="D114" i="24"/>
  <c r="E114" i="24"/>
  <c r="D115" i="24"/>
  <c r="E115" i="24"/>
  <c r="D116" i="24"/>
  <c r="E116" i="24"/>
  <c r="D117" i="24"/>
  <c r="E117" i="24"/>
  <c r="D118" i="24"/>
  <c r="E118" i="24"/>
  <c r="D119" i="24"/>
  <c r="E119" i="24"/>
  <c r="D122" i="24"/>
  <c r="E122" i="24"/>
  <c r="D123" i="24"/>
  <c r="E123" i="24"/>
  <c r="D124" i="24"/>
  <c r="E124" i="24"/>
  <c r="D125" i="24"/>
  <c r="E125" i="24"/>
  <c r="D126" i="24"/>
  <c r="E126" i="24"/>
  <c r="D127" i="24"/>
  <c r="E127" i="24"/>
  <c r="D128" i="24"/>
  <c r="E128" i="24"/>
  <c r="D129" i="24"/>
  <c r="E129" i="24"/>
  <c r="D130" i="24"/>
  <c r="E130" i="24"/>
  <c r="D133" i="24"/>
  <c r="E133" i="24"/>
  <c r="D134" i="24"/>
  <c r="E134" i="24"/>
  <c r="D135" i="24"/>
  <c r="E135" i="24"/>
  <c r="D136" i="24"/>
  <c r="E136" i="24"/>
  <c r="D137" i="24"/>
  <c r="E137" i="24"/>
  <c r="D138" i="24"/>
  <c r="E138" i="24"/>
  <c r="D139" i="24"/>
  <c r="E139" i="24"/>
  <c r="D140" i="24"/>
  <c r="E140" i="24"/>
  <c r="D141" i="24"/>
  <c r="E141" i="24"/>
  <c r="D144" i="24"/>
  <c r="E144" i="24"/>
  <c r="D145" i="24"/>
  <c r="E145" i="24"/>
  <c r="D146" i="24"/>
  <c r="E146" i="24"/>
  <c r="D147" i="24"/>
  <c r="E147" i="24"/>
  <c r="D148" i="24"/>
  <c r="E148" i="24"/>
  <c r="D149" i="24"/>
  <c r="E149" i="24"/>
  <c r="D150" i="24"/>
  <c r="E150" i="24"/>
  <c r="D151" i="24"/>
  <c r="E151" i="24"/>
  <c r="D152" i="24"/>
  <c r="E152" i="24"/>
  <c r="D155" i="24"/>
  <c r="E155" i="24"/>
  <c r="D156" i="24"/>
  <c r="E156" i="24"/>
  <c r="D157" i="24"/>
  <c r="E157" i="24"/>
  <c r="D158" i="24"/>
  <c r="E158" i="24"/>
  <c r="D159" i="24"/>
  <c r="E159" i="24"/>
  <c r="D160" i="24"/>
  <c r="E160" i="24"/>
  <c r="D161" i="24"/>
  <c r="E161" i="24"/>
  <c r="D162" i="24"/>
  <c r="E162" i="24"/>
  <c r="D163" i="24"/>
  <c r="E163" i="24"/>
  <c r="D166" i="24"/>
  <c r="E166" i="24"/>
  <c r="D167" i="24"/>
  <c r="E167" i="24"/>
  <c r="D168" i="24"/>
  <c r="E168" i="24"/>
  <c r="D169" i="24"/>
  <c r="E169" i="24"/>
  <c r="D170" i="24"/>
  <c r="E170" i="24"/>
  <c r="D171" i="24"/>
  <c r="E171" i="24"/>
  <c r="D172" i="24"/>
  <c r="E172" i="24"/>
  <c r="D173" i="24"/>
  <c r="E173" i="24"/>
  <c r="D174" i="24"/>
  <c r="E174" i="24"/>
  <c r="D177" i="24"/>
  <c r="E177" i="24"/>
  <c r="I178" i="24"/>
  <c r="D178" i="24"/>
  <c r="E178" i="24"/>
  <c r="D179" i="24"/>
  <c r="E179" i="24"/>
  <c r="D180" i="24"/>
  <c r="E180" i="24"/>
  <c r="D181" i="24"/>
  <c r="E181" i="24"/>
  <c r="D182" i="24"/>
  <c r="E182" i="24"/>
  <c r="D183" i="24"/>
  <c r="E183" i="24"/>
  <c r="D184" i="24"/>
  <c r="E184" i="24"/>
  <c r="D185" i="24"/>
  <c r="E185" i="24"/>
  <c r="D188" i="24"/>
  <c r="E188" i="24"/>
  <c r="D189" i="24"/>
  <c r="E189" i="24"/>
  <c r="D190" i="24"/>
  <c r="E190" i="24"/>
  <c r="D191" i="24"/>
  <c r="E191" i="24"/>
  <c r="D192" i="24"/>
  <c r="E192" i="24"/>
  <c r="D193" i="24"/>
  <c r="E193" i="24"/>
  <c r="D194" i="24"/>
  <c r="E194" i="24"/>
  <c r="D195" i="24"/>
  <c r="E195" i="24"/>
  <c r="D196" i="24"/>
  <c r="E196" i="24"/>
  <c r="D199" i="24"/>
  <c r="E199" i="24"/>
  <c r="D200" i="24"/>
  <c r="E200" i="24"/>
  <c r="D201" i="24"/>
  <c r="E201" i="24"/>
  <c r="D202" i="24"/>
  <c r="E202" i="24"/>
  <c r="D203" i="24"/>
  <c r="E203" i="24"/>
  <c r="D204" i="24"/>
  <c r="E204" i="24"/>
  <c r="D205" i="24"/>
  <c r="E205" i="24"/>
  <c r="D206" i="24"/>
  <c r="E206" i="24"/>
  <c r="D207" i="24"/>
  <c r="E207" i="24"/>
  <c r="D210" i="24"/>
  <c r="E210" i="24"/>
  <c r="D211" i="24"/>
  <c r="E211" i="24"/>
  <c r="D212" i="24"/>
  <c r="E212" i="24"/>
  <c r="D213" i="24"/>
  <c r="E213" i="24"/>
  <c r="D214" i="24"/>
  <c r="E214" i="24"/>
  <c r="D215" i="24"/>
  <c r="E215" i="24"/>
  <c r="D216" i="24"/>
  <c r="E216" i="24"/>
  <c r="D217" i="24"/>
  <c r="E217" i="24"/>
  <c r="D218" i="24"/>
  <c r="E218" i="24"/>
  <c r="B55" i="41"/>
  <c r="J49" i="41"/>
  <c r="D56" i="41"/>
  <c r="E56" i="41"/>
  <c r="D57" i="41"/>
  <c r="E57" i="41"/>
  <c r="D58" i="41"/>
  <c r="E58" i="41"/>
  <c r="D59" i="41"/>
  <c r="E59" i="41"/>
  <c r="D60" i="41"/>
  <c r="E60" i="41"/>
  <c r="D61" i="41"/>
  <c r="E61" i="41"/>
  <c r="D62" i="41"/>
  <c r="E62" i="41"/>
  <c r="D63" i="41"/>
  <c r="E63" i="41"/>
  <c r="D64" i="41"/>
  <c r="E64" i="41"/>
  <c r="D67" i="41"/>
  <c r="E67" i="41"/>
  <c r="D68" i="41"/>
  <c r="E68" i="41"/>
  <c r="D69" i="41"/>
  <c r="E69" i="41"/>
  <c r="D70" i="41"/>
  <c r="E70" i="41"/>
  <c r="D71" i="41"/>
  <c r="E71" i="41"/>
  <c r="D72" i="41"/>
  <c r="E72" i="41"/>
  <c r="D73" i="41"/>
  <c r="E73" i="41"/>
  <c r="D74" i="41"/>
  <c r="E74" i="41"/>
  <c r="D75" i="41"/>
  <c r="E75" i="41"/>
  <c r="D78" i="41"/>
  <c r="E78" i="41"/>
  <c r="D79" i="41"/>
  <c r="E79" i="41"/>
  <c r="D80" i="41"/>
  <c r="E80" i="41"/>
  <c r="D81" i="41"/>
  <c r="E81" i="41"/>
  <c r="D82" i="41"/>
  <c r="E82" i="41"/>
  <c r="D83" i="41"/>
  <c r="E83" i="41"/>
  <c r="D84" i="41"/>
  <c r="E84" i="41"/>
  <c r="D85" i="41"/>
  <c r="E85" i="41"/>
  <c r="D86" i="41"/>
  <c r="E86" i="41"/>
  <c r="D89" i="41"/>
  <c r="E89" i="41"/>
  <c r="D90" i="41"/>
  <c r="E90" i="41"/>
  <c r="D91" i="41"/>
  <c r="E91" i="41"/>
  <c r="D92" i="41"/>
  <c r="E92" i="41"/>
  <c r="D93" i="41"/>
  <c r="E93" i="41"/>
  <c r="D94" i="41"/>
  <c r="E94" i="41"/>
  <c r="D95" i="41"/>
  <c r="E95" i="41"/>
  <c r="D96" i="41"/>
  <c r="E96" i="41"/>
  <c r="D97" i="41"/>
  <c r="E97" i="41"/>
  <c r="D100" i="41"/>
  <c r="E100" i="41"/>
  <c r="D101" i="41"/>
  <c r="E101" i="41"/>
  <c r="D102" i="41"/>
  <c r="E102" i="41"/>
  <c r="D103" i="41"/>
  <c r="E103" i="41"/>
  <c r="D104" i="41"/>
  <c r="E104" i="41"/>
  <c r="D105" i="41"/>
  <c r="E105" i="41"/>
  <c r="D106" i="41"/>
  <c r="E106" i="41"/>
  <c r="D107" i="41"/>
  <c r="E107" i="41"/>
  <c r="D108" i="41"/>
  <c r="E108" i="41"/>
  <c r="D111" i="41"/>
  <c r="E111" i="41"/>
  <c r="D112" i="41"/>
  <c r="E112" i="41"/>
  <c r="D113" i="41"/>
  <c r="E113" i="41"/>
  <c r="D114" i="41"/>
  <c r="E114" i="41"/>
  <c r="D115" i="41"/>
  <c r="E115" i="41"/>
  <c r="D116" i="41"/>
  <c r="E116" i="41"/>
  <c r="D117" i="41"/>
  <c r="E117" i="41"/>
  <c r="D118" i="41"/>
  <c r="E118" i="41"/>
  <c r="D119" i="41"/>
  <c r="E119" i="41"/>
  <c r="D122" i="41"/>
  <c r="E122" i="41"/>
  <c r="D123" i="41"/>
  <c r="E123" i="41"/>
  <c r="D124" i="41"/>
  <c r="E124" i="41"/>
  <c r="D125" i="41"/>
  <c r="E125" i="41"/>
  <c r="D126" i="41"/>
  <c r="E126" i="41"/>
  <c r="D127" i="41"/>
  <c r="E127" i="41"/>
  <c r="D128" i="41"/>
  <c r="E128" i="41"/>
  <c r="D129" i="41"/>
  <c r="E129" i="41"/>
  <c r="D130" i="41"/>
  <c r="E130" i="41"/>
  <c r="D133" i="41"/>
  <c r="E133" i="41"/>
  <c r="D134" i="41"/>
  <c r="E134" i="41"/>
  <c r="D135" i="41"/>
  <c r="E135" i="41"/>
  <c r="D136" i="41"/>
  <c r="E136" i="41"/>
  <c r="D137" i="41"/>
  <c r="E137" i="41"/>
  <c r="D138" i="41"/>
  <c r="E138" i="41"/>
  <c r="D139" i="41"/>
  <c r="E139" i="41"/>
  <c r="D140" i="41"/>
  <c r="E140" i="41"/>
  <c r="D141" i="41"/>
  <c r="E141" i="41"/>
  <c r="D144" i="41"/>
  <c r="E144" i="41"/>
  <c r="D145" i="41"/>
  <c r="E145" i="41"/>
  <c r="D146" i="41"/>
  <c r="E146" i="41"/>
  <c r="D147" i="41"/>
  <c r="E147" i="41"/>
  <c r="D148" i="41"/>
  <c r="E148" i="41"/>
  <c r="D149" i="41"/>
  <c r="E149" i="41"/>
  <c r="D150" i="41"/>
  <c r="E150" i="41"/>
  <c r="D151" i="41"/>
  <c r="E151" i="41"/>
  <c r="D152" i="41"/>
  <c r="E152" i="41"/>
  <c r="D155" i="41"/>
  <c r="E155" i="41"/>
  <c r="D156" i="41"/>
  <c r="E156" i="41"/>
  <c r="D157" i="41"/>
  <c r="E157" i="41"/>
  <c r="D158" i="41"/>
  <c r="E158" i="41"/>
  <c r="D159" i="41"/>
  <c r="E159" i="41"/>
  <c r="D160" i="41"/>
  <c r="E160" i="41"/>
  <c r="D161" i="41"/>
  <c r="E161" i="41"/>
  <c r="D162" i="41"/>
  <c r="E162" i="41"/>
  <c r="D163" i="41"/>
  <c r="E163" i="41"/>
  <c r="D166" i="41"/>
  <c r="E166" i="41"/>
  <c r="D167" i="41"/>
  <c r="E167" i="41"/>
  <c r="D168" i="41"/>
  <c r="E168" i="41"/>
  <c r="D169" i="41"/>
  <c r="E169" i="41"/>
  <c r="D170" i="41"/>
  <c r="E170" i="41"/>
  <c r="D171" i="41"/>
  <c r="E171" i="41"/>
  <c r="D172" i="41"/>
  <c r="E172" i="41"/>
  <c r="D173" i="41"/>
  <c r="E173" i="41"/>
  <c r="D174" i="41"/>
  <c r="E174" i="41"/>
  <c r="D177" i="41"/>
  <c r="E177" i="41"/>
  <c r="D178" i="41"/>
  <c r="E178" i="41"/>
  <c r="D179" i="41"/>
  <c r="E179" i="41"/>
  <c r="D180" i="41"/>
  <c r="E180" i="41"/>
  <c r="D181" i="41"/>
  <c r="E181" i="41"/>
  <c r="D182" i="41"/>
  <c r="E182" i="41"/>
  <c r="D183" i="41"/>
  <c r="E183" i="41"/>
  <c r="D184" i="41"/>
  <c r="E184" i="41"/>
  <c r="D185" i="41"/>
  <c r="E185" i="41"/>
  <c r="D188" i="41"/>
  <c r="E188" i="41"/>
  <c r="D189" i="41"/>
  <c r="E189" i="41"/>
  <c r="D190" i="41"/>
  <c r="E190" i="41"/>
  <c r="D191" i="41"/>
  <c r="E191" i="41"/>
  <c r="D192" i="41"/>
  <c r="E192" i="41"/>
  <c r="D193" i="41"/>
  <c r="E193" i="41"/>
  <c r="D194" i="41"/>
  <c r="E194" i="41"/>
  <c r="D195" i="41"/>
  <c r="E195" i="41"/>
  <c r="D196" i="41"/>
  <c r="E196" i="41"/>
  <c r="D199" i="41"/>
  <c r="E199" i="41"/>
  <c r="D200" i="41"/>
  <c r="E200" i="41"/>
  <c r="D201" i="41"/>
  <c r="E201" i="41"/>
  <c r="D202" i="41"/>
  <c r="E202" i="41"/>
  <c r="D203" i="41"/>
  <c r="E203" i="41"/>
  <c r="D204" i="41"/>
  <c r="E204" i="41"/>
  <c r="D205" i="41"/>
  <c r="E205" i="41"/>
  <c r="D206" i="41"/>
  <c r="E206" i="41"/>
  <c r="D207" i="41"/>
  <c r="E207" i="41"/>
  <c r="D210" i="41"/>
  <c r="E210" i="41"/>
  <c r="D211" i="41"/>
  <c r="E211" i="41"/>
  <c r="D212" i="41"/>
  <c r="E212" i="41"/>
  <c r="D213" i="41"/>
  <c r="E213" i="41"/>
  <c r="D214" i="41"/>
  <c r="E214" i="41"/>
  <c r="D215" i="41"/>
  <c r="E215" i="41"/>
  <c r="D216" i="41"/>
  <c r="E216" i="41"/>
  <c r="D217" i="41"/>
  <c r="E217" i="41"/>
  <c r="D218" i="41"/>
  <c r="E218" i="41"/>
  <c r="B167" i="11"/>
  <c r="D16" i="11"/>
  <c r="F16" i="11"/>
  <c r="F20" i="11"/>
  <c r="C29" i="11"/>
  <c r="J16" i="11"/>
  <c r="L16" i="11"/>
  <c r="P16" i="11"/>
  <c r="R16" i="11"/>
  <c r="R20" i="11"/>
  <c r="C31" i="11"/>
  <c r="V16" i="11"/>
  <c r="X22" i="11"/>
  <c r="X16" i="11"/>
  <c r="X20" i="11"/>
  <c r="C32" i="11"/>
  <c r="D32" i="11"/>
  <c r="AB16" i="11"/>
  <c r="AD24" i="11"/>
  <c r="AD16" i="11"/>
  <c r="AD20" i="11"/>
  <c r="C33" i="11"/>
  <c r="D33" i="11"/>
  <c r="AH16" i="11"/>
  <c r="AJ22" i="11"/>
  <c r="AJ16" i="11"/>
  <c r="AJ20" i="11"/>
  <c r="C34" i="11"/>
  <c r="D34" i="11"/>
  <c r="AN16" i="11"/>
  <c r="AP16" i="11"/>
  <c r="AP20" i="11"/>
  <c r="C35" i="11"/>
  <c r="D35" i="11"/>
  <c r="AT16" i="11"/>
  <c r="AV16" i="11"/>
  <c r="AV20" i="11"/>
  <c r="C36" i="11"/>
  <c r="D36" i="11"/>
  <c r="AZ16" i="11"/>
  <c r="BB16" i="11"/>
  <c r="BB20" i="11"/>
  <c r="C37" i="11"/>
  <c r="D37" i="11"/>
  <c r="BF16" i="11"/>
  <c r="BH16" i="11"/>
  <c r="BH20" i="11"/>
  <c r="C38" i="11"/>
  <c r="BL16" i="11"/>
  <c r="BN16" i="11"/>
  <c r="BN24" i="11"/>
  <c r="L11" i="5"/>
  <c r="BR16" i="11"/>
  <c r="BT16" i="11"/>
  <c r="BX16" i="11"/>
  <c r="BZ16" i="11"/>
  <c r="BZ20" i="11"/>
  <c r="C41" i="11"/>
  <c r="D41" i="11"/>
  <c r="CD16" i="11"/>
  <c r="CF16" i="11"/>
  <c r="CF20" i="11"/>
  <c r="C42" i="11"/>
  <c r="D42" i="11"/>
  <c r="CJ16" i="11"/>
  <c r="CL24" i="11"/>
  <c r="P11" i="5"/>
  <c r="CL16" i="11"/>
  <c r="CL20" i="11"/>
  <c r="C43" i="11"/>
  <c r="D43" i="11"/>
  <c r="L20" i="11"/>
  <c r="C30" i="11"/>
  <c r="D30" i="11"/>
  <c r="BT20" i="11"/>
  <c r="C40" i="11"/>
  <c r="D40" i="11"/>
  <c r="AD22" i="11"/>
  <c r="L24" i="11"/>
  <c r="C11" i="5"/>
  <c r="X24" i="11"/>
  <c r="BT24" i="11"/>
  <c r="M11" i="5"/>
  <c r="E29" i="11"/>
  <c r="F29" i="11"/>
  <c r="E35" i="11"/>
  <c r="F35" i="11"/>
  <c r="E39" i="11"/>
  <c r="F39" i="11"/>
  <c r="E40" i="11"/>
  <c r="F40" i="11"/>
  <c r="D56" i="11"/>
  <c r="D57" i="11"/>
  <c r="D58" i="11"/>
  <c r="D59" i="11"/>
  <c r="D60" i="11"/>
  <c r="D61" i="11"/>
  <c r="D62" i="11"/>
  <c r="D63" i="11"/>
  <c r="D64" i="11"/>
  <c r="D67" i="11"/>
  <c r="D68" i="11"/>
  <c r="D69" i="11"/>
  <c r="D70" i="11"/>
  <c r="D71" i="11"/>
  <c r="D72" i="11"/>
  <c r="D73" i="11"/>
  <c r="D74" i="11"/>
  <c r="D75" i="11"/>
  <c r="D78" i="11"/>
  <c r="D79" i="11"/>
  <c r="D80" i="11"/>
  <c r="D81" i="11"/>
  <c r="D82" i="11"/>
  <c r="D83" i="11"/>
  <c r="D84" i="11"/>
  <c r="D85" i="11"/>
  <c r="D86" i="11"/>
  <c r="D89" i="11"/>
  <c r="E89" i="11"/>
  <c r="D90" i="11"/>
  <c r="E90" i="11"/>
  <c r="D91" i="11"/>
  <c r="E91" i="11"/>
  <c r="D92" i="11"/>
  <c r="E92" i="11"/>
  <c r="D93" i="11"/>
  <c r="E93" i="11"/>
  <c r="D94" i="11"/>
  <c r="E94" i="11"/>
  <c r="D95" i="11"/>
  <c r="E95" i="11"/>
  <c r="D96" i="11"/>
  <c r="E96" i="11"/>
  <c r="D97" i="11"/>
  <c r="E97" i="11"/>
  <c r="D100" i="11"/>
  <c r="E100" i="11"/>
  <c r="D101" i="11"/>
  <c r="E101" i="11"/>
  <c r="D102" i="11"/>
  <c r="E102" i="11"/>
  <c r="D103" i="11"/>
  <c r="E103" i="11"/>
  <c r="D104" i="11"/>
  <c r="E104" i="11"/>
  <c r="D105" i="11"/>
  <c r="E105" i="11"/>
  <c r="D106" i="11"/>
  <c r="E106" i="11"/>
  <c r="D107" i="11"/>
  <c r="E107" i="11"/>
  <c r="D108" i="11"/>
  <c r="E108" i="11"/>
  <c r="D111" i="11"/>
  <c r="E111" i="11"/>
  <c r="D112" i="11"/>
  <c r="E112" i="11"/>
  <c r="D113" i="11"/>
  <c r="E113" i="11"/>
  <c r="D114" i="11"/>
  <c r="E114" i="11"/>
  <c r="D115" i="11"/>
  <c r="E115" i="11"/>
  <c r="D116" i="11"/>
  <c r="E116" i="11"/>
  <c r="D117" i="11"/>
  <c r="E117" i="11"/>
  <c r="D118" i="11"/>
  <c r="E118" i="11"/>
  <c r="D119" i="11"/>
  <c r="E119" i="11"/>
  <c r="D122" i="11"/>
  <c r="D123" i="11"/>
  <c r="D124" i="11"/>
  <c r="D125" i="11"/>
  <c r="D126" i="11"/>
  <c r="D127" i="11"/>
  <c r="D128" i="11"/>
  <c r="D129" i="11"/>
  <c r="D130" i="11"/>
  <c r="D133" i="11"/>
  <c r="D134" i="11"/>
  <c r="D135" i="11"/>
  <c r="D136" i="11"/>
  <c r="D137" i="11"/>
  <c r="D138" i="11"/>
  <c r="D139" i="11"/>
  <c r="D140" i="11"/>
  <c r="D141" i="11"/>
  <c r="D144" i="11"/>
  <c r="D145" i="11"/>
  <c r="D146" i="11"/>
  <c r="D147" i="11"/>
  <c r="D148" i="11"/>
  <c r="D149" i="11"/>
  <c r="D150" i="11"/>
  <c r="D151" i="11"/>
  <c r="D152" i="11"/>
  <c r="D155" i="11"/>
  <c r="D156" i="11"/>
  <c r="D157" i="11"/>
  <c r="D158" i="11"/>
  <c r="D159" i="11"/>
  <c r="D160" i="11"/>
  <c r="D161" i="11"/>
  <c r="D162" i="11"/>
  <c r="D163" i="11"/>
  <c r="D166" i="11"/>
  <c r="E166" i="11"/>
  <c r="D167" i="11"/>
  <c r="E167" i="11"/>
  <c r="D168" i="11"/>
  <c r="E168" i="11"/>
  <c r="D169" i="11"/>
  <c r="E169" i="11"/>
  <c r="D170" i="11"/>
  <c r="E170" i="11"/>
  <c r="D171" i="11"/>
  <c r="E171" i="11"/>
  <c r="D172" i="11"/>
  <c r="E172" i="11"/>
  <c r="D173" i="11"/>
  <c r="E173" i="11"/>
  <c r="D174" i="11"/>
  <c r="E174" i="11"/>
  <c r="D177" i="11"/>
  <c r="E177" i="11"/>
  <c r="D178" i="11"/>
  <c r="E178" i="11"/>
  <c r="D179" i="11"/>
  <c r="E179" i="11"/>
  <c r="D180" i="11"/>
  <c r="E180" i="11"/>
  <c r="D181" i="11"/>
  <c r="E181" i="11"/>
  <c r="D182" i="11"/>
  <c r="E182" i="11"/>
  <c r="D183" i="11"/>
  <c r="E183" i="11"/>
  <c r="D184" i="11"/>
  <c r="E184" i="11"/>
  <c r="D185" i="11"/>
  <c r="E185" i="11"/>
  <c r="D188" i="11"/>
  <c r="E188" i="11"/>
  <c r="D189" i="11"/>
  <c r="E189" i="11"/>
  <c r="D190" i="11"/>
  <c r="E190" i="11"/>
  <c r="D191" i="11"/>
  <c r="E191" i="11"/>
  <c r="D192" i="11"/>
  <c r="E192" i="11"/>
  <c r="D193" i="11"/>
  <c r="E193" i="11"/>
  <c r="D194" i="11"/>
  <c r="E194" i="11"/>
  <c r="D195" i="11"/>
  <c r="E195" i="11"/>
  <c r="D196" i="11"/>
  <c r="E196" i="11"/>
  <c r="D199" i="11"/>
  <c r="E199" i="11"/>
  <c r="I204" i="11"/>
  <c r="D200" i="11"/>
  <c r="E200" i="11"/>
  <c r="D201" i="11"/>
  <c r="E201" i="11"/>
  <c r="D202" i="11"/>
  <c r="E202" i="11"/>
  <c r="D203" i="11"/>
  <c r="E203" i="11"/>
  <c r="D204" i="11"/>
  <c r="E204" i="11"/>
  <c r="D205" i="11"/>
  <c r="E205" i="11"/>
  <c r="D206" i="11"/>
  <c r="E206" i="11"/>
  <c r="D207" i="11"/>
  <c r="E207" i="11"/>
  <c r="B210" i="11"/>
  <c r="D210" i="11"/>
  <c r="E210" i="11"/>
  <c r="D211" i="11"/>
  <c r="E211" i="11"/>
  <c r="D212" i="11"/>
  <c r="E212" i="11"/>
  <c r="D213" i="11"/>
  <c r="E213" i="11"/>
  <c r="D214" i="11"/>
  <c r="E214" i="11"/>
  <c r="D215" i="11"/>
  <c r="E215" i="11"/>
  <c r="D216" i="11"/>
  <c r="E216" i="11"/>
  <c r="D217" i="11"/>
  <c r="E217" i="11"/>
  <c r="D218" i="11"/>
  <c r="E218" i="11"/>
  <c r="F8" i="5"/>
  <c r="D8" i="5"/>
  <c r="H8" i="5"/>
  <c r="L8" i="5"/>
  <c r="M8" i="5"/>
  <c r="P8" i="5"/>
  <c r="D56" i="12"/>
  <c r="D57" i="12"/>
  <c r="D58" i="12"/>
  <c r="D59" i="12"/>
  <c r="D60" i="12"/>
  <c r="D61" i="12"/>
  <c r="D62" i="12"/>
  <c r="D63" i="12"/>
  <c r="D64" i="12"/>
  <c r="D67" i="12"/>
  <c r="D68" i="12"/>
  <c r="D69" i="12"/>
  <c r="D70" i="12"/>
  <c r="D71" i="12"/>
  <c r="D72" i="12"/>
  <c r="D73" i="12"/>
  <c r="D74" i="12"/>
  <c r="D75" i="12"/>
  <c r="D78" i="12"/>
  <c r="D79" i="12"/>
  <c r="D80" i="12"/>
  <c r="D81" i="12"/>
  <c r="D82" i="12"/>
  <c r="D83" i="12"/>
  <c r="D84" i="12"/>
  <c r="D85" i="12"/>
  <c r="D86" i="12"/>
  <c r="D89" i="12"/>
  <c r="D90" i="12"/>
  <c r="D91" i="12"/>
  <c r="D92" i="12"/>
  <c r="D93" i="12"/>
  <c r="D94" i="12"/>
  <c r="D95" i="12"/>
  <c r="D96" i="12"/>
  <c r="D97" i="12"/>
  <c r="D100" i="12"/>
  <c r="D101" i="12"/>
  <c r="D102" i="12"/>
  <c r="D103" i="12"/>
  <c r="D104" i="12"/>
  <c r="D105" i="12"/>
  <c r="D106" i="12"/>
  <c r="D107" i="12"/>
  <c r="D108" i="12"/>
  <c r="D111" i="12"/>
  <c r="D112" i="12"/>
  <c r="D113" i="12"/>
  <c r="D114" i="12"/>
  <c r="D115" i="12"/>
  <c r="D116" i="12"/>
  <c r="D117" i="12"/>
  <c r="D118" i="12"/>
  <c r="D119" i="12"/>
  <c r="D122" i="12"/>
  <c r="D123" i="12"/>
  <c r="D124" i="12"/>
  <c r="D125" i="12"/>
  <c r="D126" i="12"/>
  <c r="D127" i="12"/>
  <c r="D128" i="12"/>
  <c r="D129" i="12"/>
  <c r="D130" i="12"/>
  <c r="D133" i="12"/>
  <c r="D134" i="12"/>
  <c r="D135" i="12"/>
  <c r="D136" i="12"/>
  <c r="D137" i="12"/>
  <c r="D138" i="12"/>
  <c r="D139" i="12"/>
  <c r="D140" i="12"/>
  <c r="D141" i="12"/>
  <c r="D144" i="12"/>
  <c r="D145" i="12"/>
  <c r="D146" i="12"/>
  <c r="D147" i="12"/>
  <c r="D148" i="12"/>
  <c r="D149" i="12"/>
  <c r="D150" i="12"/>
  <c r="D151" i="12"/>
  <c r="D152" i="12"/>
  <c r="D155" i="12"/>
  <c r="D156" i="12"/>
  <c r="D157" i="12"/>
  <c r="D158" i="12"/>
  <c r="D159" i="12"/>
  <c r="D160" i="12"/>
  <c r="D161" i="12"/>
  <c r="D162" i="12"/>
  <c r="D163" i="12"/>
  <c r="D166" i="12"/>
  <c r="E166" i="12"/>
  <c r="D167" i="12"/>
  <c r="E167" i="12"/>
  <c r="D168" i="12"/>
  <c r="E168" i="12"/>
  <c r="D169" i="12"/>
  <c r="E169" i="12"/>
  <c r="D170" i="12"/>
  <c r="E170" i="12"/>
  <c r="D171" i="12"/>
  <c r="E171" i="12"/>
  <c r="D172" i="12"/>
  <c r="E172" i="12"/>
  <c r="D173" i="12"/>
  <c r="E173" i="12"/>
  <c r="D174" i="12"/>
  <c r="E174" i="12"/>
  <c r="D177" i="12"/>
  <c r="E177" i="12"/>
  <c r="D178" i="12"/>
  <c r="E178" i="12"/>
  <c r="D179" i="12"/>
  <c r="E179" i="12"/>
  <c r="D180" i="12"/>
  <c r="E180" i="12"/>
  <c r="D181" i="12"/>
  <c r="E181" i="12"/>
  <c r="D182" i="12"/>
  <c r="E182" i="12"/>
  <c r="D183" i="12"/>
  <c r="E183" i="12"/>
  <c r="D184" i="12"/>
  <c r="E184" i="12"/>
  <c r="D185" i="12"/>
  <c r="E185" i="12"/>
  <c r="D188" i="12"/>
  <c r="E188" i="12"/>
  <c r="D189" i="12"/>
  <c r="E189" i="12"/>
  <c r="D190" i="12"/>
  <c r="E190" i="12"/>
  <c r="D191" i="12"/>
  <c r="E191" i="12"/>
  <c r="D192" i="12"/>
  <c r="E192" i="12"/>
  <c r="D193" i="12"/>
  <c r="E193" i="12"/>
  <c r="D194" i="12"/>
  <c r="E194" i="12"/>
  <c r="D195" i="12"/>
  <c r="E195" i="12"/>
  <c r="D196" i="12"/>
  <c r="E196" i="12"/>
  <c r="D199" i="12"/>
  <c r="E199" i="12"/>
  <c r="I204" i="12"/>
  <c r="D200" i="12"/>
  <c r="E200" i="12"/>
  <c r="D201" i="12"/>
  <c r="E201" i="12"/>
  <c r="D202" i="12"/>
  <c r="E202" i="12"/>
  <c r="D203" i="12"/>
  <c r="E203" i="12"/>
  <c r="D204" i="12"/>
  <c r="E204" i="12"/>
  <c r="D205" i="12"/>
  <c r="E205" i="12"/>
  <c r="D206" i="12"/>
  <c r="E206" i="12"/>
  <c r="D207" i="12"/>
  <c r="E207" i="12"/>
  <c r="D210" i="12"/>
  <c r="E210" i="12"/>
  <c r="D211" i="12"/>
  <c r="E211" i="12"/>
  <c r="D212" i="12"/>
  <c r="E212" i="12"/>
  <c r="D213" i="12"/>
  <c r="E213" i="12"/>
  <c r="D214" i="12"/>
  <c r="E214" i="12"/>
  <c r="D215" i="12"/>
  <c r="E215" i="12"/>
  <c r="D216" i="12"/>
  <c r="E216" i="12"/>
  <c r="D217" i="12"/>
  <c r="E217" i="12"/>
  <c r="D218" i="12"/>
  <c r="E218" i="12"/>
  <c r="B55" i="29"/>
  <c r="B177" i="29"/>
  <c r="C57" i="29"/>
  <c r="C101" i="29"/>
  <c r="C145" i="29"/>
  <c r="J49" i="29"/>
  <c r="D56" i="29"/>
  <c r="E56" i="29"/>
  <c r="D57" i="29"/>
  <c r="E57" i="29"/>
  <c r="D58" i="29"/>
  <c r="E58" i="29"/>
  <c r="D59" i="29"/>
  <c r="E59" i="29"/>
  <c r="D60" i="29"/>
  <c r="E60" i="29"/>
  <c r="D61" i="29"/>
  <c r="E61" i="29"/>
  <c r="D62" i="29"/>
  <c r="E62" i="29"/>
  <c r="D63" i="29"/>
  <c r="E63" i="29"/>
  <c r="D64" i="29"/>
  <c r="E64" i="29"/>
  <c r="B67" i="29"/>
  <c r="D67" i="29"/>
  <c r="E67" i="29"/>
  <c r="D68" i="29"/>
  <c r="E68" i="29"/>
  <c r="D69" i="29"/>
  <c r="E69" i="29"/>
  <c r="D70" i="29"/>
  <c r="E70" i="29"/>
  <c r="D71" i="29"/>
  <c r="E71" i="29"/>
  <c r="D72" i="29"/>
  <c r="E72" i="29"/>
  <c r="D73" i="29"/>
  <c r="E73" i="29"/>
  <c r="D74" i="29"/>
  <c r="E74" i="29"/>
  <c r="D75" i="29"/>
  <c r="E75" i="29"/>
  <c r="D78" i="29"/>
  <c r="E78" i="29"/>
  <c r="D79" i="29"/>
  <c r="E79" i="29"/>
  <c r="D80" i="29"/>
  <c r="E80" i="29"/>
  <c r="D81" i="29"/>
  <c r="E81" i="29"/>
  <c r="D82" i="29"/>
  <c r="E82" i="29"/>
  <c r="D83" i="29"/>
  <c r="E83" i="29"/>
  <c r="D84" i="29"/>
  <c r="E84" i="29"/>
  <c r="D85" i="29"/>
  <c r="E85" i="29"/>
  <c r="D86" i="29"/>
  <c r="E86" i="29"/>
  <c r="D89" i="29"/>
  <c r="E89" i="29"/>
  <c r="D90" i="29"/>
  <c r="E90" i="29"/>
  <c r="D91" i="29"/>
  <c r="E91" i="29"/>
  <c r="D92" i="29"/>
  <c r="E92" i="29"/>
  <c r="D93" i="29"/>
  <c r="E93" i="29"/>
  <c r="D94" i="29"/>
  <c r="E94" i="29"/>
  <c r="D95" i="29"/>
  <c r="E95" i="29"/>
  <c r="D96" i="29"/>
  <c r="E96" i="29"/>
  <c r="D97" i="29"/>
  <c r="E97" i="29"/>
  <c r="D100" i="29"/>
  <c r="E100" i="29"/>
  <c r="D101" i="29"/>
  <c r="E101" i="29"/>
  <c r="D102" i="29"/>
  <c r="E102" i="29"/>
  <c r="D103" i="29"/>
  <c r="E103" i="29"/>
  <c r="D104" i="29"/>
  <c r="E104" i="29"/>
  <c r="D105" i="29"/>
  <c r="E105" i="29"/>
  <c r="D106" i="29"/>
  <c r="E106" i="29"/>
  <c r="D107" i="29"/>
  <c r="E107" i="29"/>
  <c r="D108" i="29"/>
  <c r="E108" i="29"/>
  <c r="D111" i="29"/>
  <c r="E111" i="29"/>
  <c r="D112" i="29"/>
  <c r="E112" i="29"/>
  <c r="D113" i="29"/>
  <c r="E113" i="29"/>
  <c r="D114" i="29"/>
  <c r="E114" i="29"/>
  <c r="D115" i="29"/>
  <c r="E115" i="29"/>
  <c r="D116" i="29"/>
  <c r="E116" i="29"/>
  <c r="D117" i="29"/>
  <c r="E117" i="29"/>
  <c r="D118" i="29"/>
  <c r="E118" i="29"/>
  <c r="D119" i="29"/>
  <c r="E119" i="29"/>
  <c r="D122" i="29"/>
  <c r="E122" i="29"/>
  <c r="D123" i="29"/>
  <c r="E123" i="29"/>
  <c r="D124" i="29"/>
  <c r="E124" i="29"/>
  <c r="D125" i="29"/>
  <c r="E125" i="29"/>
  <c r="D126" i="29"/>
  <c r="E126" i="29"/>
  <c r="D127" i="29"/>
  <c r="E127" i="29"/>
  <c r="D128" i="29"/>
  <c r="E128" i="29"/>
  <c r="D129" i="29"/>
  <c r="E129" i="29"/>
  <c r="D130" i="29"/>
  <c r="E130" i="29"/>
  <c r="D133" i="29"/>
  <c r="E133" i="29"/>
  <c r="D134" i="29"/>
  <c r="E134" i="29"/>
  <c r="D135" i="29"/>
  <c r="E135" i="29"/>
  <c r="D136" i="29"/>
  <c r="E136" i="29"/>
  <c r="D137" i="29"/>
  <c r="E137" i="29"/>
  <c r="D138" i="29"/>
  <c r="E138" i="29"/>
  <c r="D139" i="29"/>
  <c r="E139" i="29"/>
  <c r="D140" i="29"/>
  <c r="E140" i="29"/>
  <c r="D141" i="29"/>
  <c r="E141" i="29"/>
  <c r="D144" i="29"/>
  <c r="E144" i="29"/>
  <c r="D145" i="29"/>
  <c r="E145" i="29"/>
  <c r="D146" i="29"/>
  <c r="E146" i="29"/>
  <c r="D147" i="29"/>
  <c r="E147" i="29"/>
  <c r="D148" i="29"/>
  <c r="E148" i="29"/>
  <c r="D149" i="29"/>
  <c r="E149" i="29"/>
  <c r="D150" i="29"/>
  <c r="E150" i="29"/>
  <c r="D151" i="29"/>
  <c r="E151" i="29"/>
  <c r="D152" i="29"/>
  <c r="E152" i="29"/>
  <c r="D155" i="29"/>
  <c r="E155" i="29"/>
  <c r="D156" i="29"/>
  <c r="E156" i="29"/>
  <c r="D157" i="29"/>
  <c r="E157" i="29"/>
  <c r="D158" i="29"/>
  <c r="E158" i="29"/>
  <c r="D159" i="29"/>
  <c r="E159" i="29"/>
  <c r="D160" i="29"/>
  <c r="E160" i="29"/>
  <c r="D161" i="29"/>
  <c r="E161" i="29"/>
  <c r="D162" i="29"/>
  <c r="E162" i="29"/>
  <c r="D163" i="29"/>
  <c r="E163" i="29"/>
  <c r="D166" i="29"/>
  <c r="E166" i="29"/>
  <c r="D167" i="29"/>
  <c r="E167" i="29"/>
  <c r="D168" i="29"/>
  <c r="E168" i="29"/>
  <c r="D169" i="29"/>
  <c r="E169" i="29"/>
  <c r="D170" i="29"/>
  <c r="E170" i="29"/>
  <c r="D171" i="29"/>
  <c r="E171" i="29"/>
  <c r="D172" i="29"/>
  <c r="E172" i="29"/>
  <c r="D173" i="29"/>
  <c r="E173" i="29"/>
  <c r="D174" i="29"/>
  <c r="E174" i="29"/>
  <c r="D177" i="29"/>
  <c r="E177" i="29"/>
  <c r="D178" i="29"/>
  <c r="E178" i="29"/>
  <c r="D179" i="29"/>
  <c r="E179" i="29"/>
  <c r="D180" i="29"/>
  <c r="E180" i="29"/>
  <c r="D181" i="29"/>
  <c r="E181" i="29"/>
  <c r="D182" i="29"/>
  <c r="E182" i="29"/>
  <c r="D183" i="29"/>
  <c r="E183" i="29"/>
  <c r="D184" i="29"/>
  <c r="E184" i="29"/>
  <c r="D185" i="29"/>
  <c r="E185" i="29"/>
  <c r="D188" i="29"/>
  <c r="E188" i="29"/>
  <c r="D189" i="29"/>
  <c r="E189" i="29"/>
  <c r="D190" i="29"/>
  <c r="E190" i="29"/>
  <c r="D191" i="29"/>
  <c r="E191" i="29"/>
  <c r="D192" i="29"/>
  <c r="E192" i="29"/>
  <c r="D193" i="29"/>
  <c r="E193" i="29"/>
  <c r="D194" i="29"/>
  <c r="E194" i="29"/>
  <c r="D195" i="29"/>
  <c r="E195" i="29"/>
  <c r="D196" i="29"/>
  <c r="E196" i="29"/>
  <c r="D199" i="29"/>
  <c r="E199" i="29"/>
  <c r="D200" i="29"/>
  <c r="E200" i="29"/>
  <c r="D201" i="29"/>
  <c r="E201" i="29"/>
  <c r="D202" i="29"/>
  <c r="E202" i="29"/>
  <c r="D203" i="29"/>
  <c r="E203" i="29"/>
  <c r="D204" i="29"/>
  <c r="E204" i="29"/>
  <c r="D205" i="29"/>
  <c r="E205" i="29"/>
  <c r="D206" i="29"/>
  <c r="E206" i="29"/>
  <c r="D207" i="29"/>
  <c r="E207" i="29"/>
  <c r="D210" i="29"/>
  <c r="E210" i="29"/>
  <c r="D211" i="29"/>
  <c r="E211" i="29"/>
  <c r="D212" i="29"/>
  <c r="E212" i="29"/>
  <c r="D213" i="29"/>
  <c r="E213" i="29"/>
  <c r="D214" i="29"/>
  <c r="E214" i="29"/>
  <c r="D215" i="29"/>
  <c r="E215" i="29"/>
  <c r="D216" i="29"/>
  <c r="E216" i="29"/>
  <c r="D217" i="29"/>
  <c r="E217" i="29"/>
  <c r="D218" i="29"/>
  <c r="E218" i="29"/>
  <c r="BO16" i="2"/>
  <c r="BO5" i="2"/>
  <c r="BO8" i="2"/>
  <c r="A9" i="2"/>
  <c r="BV9" i="2" s="1"/>
  <c r="BO9" i="2"/>
  <c r="BO6" i="2"/>
  <c r="A10" i="2"/>
  <c r="BV10" i="2" s="1"/>
  <c r="BO10" i="2"/>
  <c r="A18" i="2"/>
  <c r="BV18" i="2" s="1"/>
  <c r="BW18" i="2" s="1"/>
  <c r="BX18" i="2" s="1"/>
  <c r="BO18" i="2"/>
  <c r="A19" i="2"/>
  <c r="BV19" i="2" s="1"/>
  <c r="BO19" i="2"/>
  <c r="BO14" i="2"/>
  <c r="BO11" i="2"/>
  <c r="BO15" i="2"/>
  <c r="BO13" i="2"/>
  <c r="A12" i="2"/>
  <c r="BV12" i="2" s="1"/>
  <c r="BW12" i="2" s="1"/>
  <c r="BX12" i="2" s="1"/>
  <c r="BO12" i="2"/>
  <c r="A7" i="2"/>
  <c r="BO7" i="2"/>
  <c r="BV7" i="2"/>
  <c r="BW7" i="2" s="1"/>
  <c r="BX7" i="2" s="1"/>
  <c r="A17" i="2"/>
  <c r="BO17" i="2"/>
  <c r="BV17" i="2"/>
  <c r="BW17" i="2" s="1"/>
  <c r="BX17" i="2" s="1"/>
  <c r="A20" i="2"/>
  <c r="BV20" i="2" s="1"/>
  <c r="BO20" i="2"/>
  <c r="B42" i="2"/>
  <c r="C42" i="2"/>
  <c r="D42" i="2"/>
  <c r="A13" i="5"/>
  <c r="U13" i="5"/>
  <c r="V13" i="5" s="1"/>
  <c r="A16" i="5"/>
  <c r="U16" i="5"/>
  <c r="V16" i="5"/>
  <c r="D16" i="5"/>
  <c r="E16" i="5"/>
  <c r="I16" i="5"/>
  <c r="M16" i="5"/>
  <c r="A10" i="5"/>
  <c r="U10" i="5"/>
  <c r="V10" i="5"/>
  <c r="A12" i="5"/>
  <c r="U12" i="5"/>
  <c r="V12" i="5"/>
  <c r="U15" i="5"/>
  <c r="V15" i="5"/>
  <c r="U6" i="5"/>
  <c r="V6" i="5"/>
  <c r="C5" i="5"/>
  <c r="K5" i="5"/>
  <c r="N5" i="5"/>
  <c r="A8" i="5"/>
  <c r="U8" i="5"/>
  <c r="V8" i="5"/>
  <c r="E8" i="5"/>
  <c r="A18" i="5"/>
  <c r="U18" i="5"/>
  <c r="V18" i="5"/>
  <c r="I18" i="5"/>
  <c r="K18" i="5"/>
  <c r="N18" i="5"/>
  <c r="O18" i="5"/>
  <c r="A17" i="5"/>
  <c r="U17" i="5"/>
  <c r="V17" i="5"/>
  <c r="D17" i="5"/>
  <c r="L17" i="5"/>
  <c r="A19" i="5"/>
  <c r="U19" i="5"/>
  <c r="V19" i="5"/>
  <c r="A9" i="5"/>
  <c r="U9" i="5"/>
  <c r="V9" i="5"/>
  <c r="B9" i="5"/>
  <c r="E9" i="5"/>
  <c r="L9" i="5"/>
  <c r="P9" i="5"/>
  <c r="A4" i="5"/>
  <c r="U4" i="5"/>
  <c r="B4" i="5"/>
  <c r="D4" i="5"/>
  <c r="F4" i="5"/>
  <c r="H4" i="5"/>
  <c r="I4" i="5"/>
  <c r="L4" i="5"/>
  <c r="O4" i="5"/>
  <c r="P4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U21" i="5"/>
  <c r="A22" i="5"/>
  <c r="U22" i="5"/>
  <c r="B22" i="5"/>
  <c r="C22" i="5"/>
  <c r="D22" i="5"/>
  <c r="F22" i="5"/>
  <c r="G22" i="5"/>
  <c r="H22" i="5"/>
  <c r="I22" i="5"/>
  <c r="J22" i="5"/>
  <c r="K22" i="5"/>
  <c r="L22" i="5"/>
  <c r="M22" i="5"/>
  <c r="N22" i="5"/>
  <c r="O22" i="5"/>
  <c r="P22" i="5"/>
  <c r="A23" i="5"/>
  <c r="U23" i="5"/>
  <c r="V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A24" i="5"/>
  <c r="U24" i="5"/>
  <c r="V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A25" i="5"/>
  <c r="V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V26" i="5"/>
  <c r="A27" i="5"/>
  <c r="V27" i="5"/>
  <c r="B27" i="5"/>
  <c r="R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U28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U29" i="5"/>
  <c r="B13" i="1"/>
  <c r="Q13" i="1" s="1"/>
  <c r="B14" i="1"/>
  <c r="Q14" i="1"/>
  <c r="B17" i="1"/>
  <c r="Q17" i="1"/>
  <c r="B16" i="1"/>
  <c r="Q16" i="1"/>
  <c r="R16" i="1"/>
  <c r="S16" i="1"/>
  <c r="B11" i="1"/>
  <c r="Q11" i="1"/>
  <c r="B19" i="1"/>
  <c r="Q19" i="1"/>
  <c r="B18" i="1"/>
  <c r="Q18" i="1"/>
  <c r="R18" i="1"/>
  <c r="S18" i="1"/>
  <c r="B21" i="1"/>
  <c r="Q21" i="1"/>
  <c r="R21" i="1"/>
  <c r="S21" i="1"/>
  <c r="B8" i="1"/>
  <c r="Q8" i="1"/>
  <c r="R8" i="1"/>
  <c r="S8" i="1"/>
  <c r="B6" i="1"/>
  <c r="Q6" i="1"/>
  <c r="R6" i="1"/>
  <c r="S6" i="1"/>
  <c r="B111" i="13"/>
  <c r="B133" i="13"/>
  <c r="D12" i="5"/>
  <c r="F12" i="5"/>
  <c r="G12" i="5"/>
  <c r="H12" i="5"/>
  <c r="D56" i="13"/>
  <c r="D57" i="13"/>
  <c r="D58" i="13"/>
  <c r="D59" i="13"/>
  <c r="D60" i="13"/>
  <c r="D61" i="13"/>
  <c r="D62" i="13"/>
  <c r="D63" i="13"/>
  <c r="D64" i="13"/>
  <c r="B67" i="13"/>
  <c r="D67" i="13"/>
  <c r="D68" i="13"/>
  <c r="D69" i="13"/>
  <c r="D70" i="13"/>
  <c r="D71" i="13"/>
  <c r="D72" i="13"/>
  <c r="D73" i="13"/>
  <c r="D74" i="13"/>
  <c r="D75" i="13"/>
  <c r="D78" i="13"/>
  <c r="D79" i="13"/>
  <c r="D80" i="13"/>
  <c r="D81" i="13"/>
  <c r="D82" i="13"/>
  <c r="D83" i="13"/>
  <c r="D84" i="13"/>
  <c r="D85" i="13"/>
  <c r="D86" i="13"/>
  <c r="D89" i="13"/>
  <c r="D90" i="13"/>
  <c r="D91" i="13"/>
  <c r="D92" i="13"/>
  <c r="D93" i="13"/>
  <c r="D94" i="13"/>
  <c r="D95" i="13"/>
  <c r="D96" i="13"/>
  <c r="D97" i="13"/>
  <c r="D100" i="13"/>
  <c r="D101" i="13"/>
  <c r="D102" i="13"/>
  <c r="D103" i="13"/>
  <c r="D104" i="13"/>
  <c r="D105" i="13"/>
  <c r="D106" i="13"/>
  <c r="D107" i="13"/>
  <c r="D108" i="13"/>
  <c r="D111" i="13"/>
  <c r="D112" i="13"/>
  <c r="D113" i="13"/>
  <c r="D114" i="13"/>
  <c r="D115" i="13"/>
  <c r="D116" i="13"/>
  <c r="D117" i="13"/>
  <c r="D118" i="13"/>
  <c r="D119" i="13"/>
  <c r="D122" i="13"/>
  <c r="D123" i="13"/>
  <c r="D124" i="13"/>
  <c r="D125" i="13"/>
  <c r="D126" i="13"/>
  <c r="D127" i="13"/>
  <c r="D128" i="13"/>
  <c r="D129" i="13"/>
  <c r="D130" i="13"/>
  <c r="D133" i="13"/>
  <c r="D134" i="13"/>
  <c r="D135" i="13"/>
  <c r="D136" i="13"/>
  <c r="D137" i="13"/>
  <c r="D138" i="13"/>
  <c r="D139" i="13"/>
  <c r="D140" i="13"/>
  <c r="D141" i="13"/>
  <c r="D144" i="13"/>
  <c r="D145" i="13"/>
  <c r="D146" i="13"/>
  <c r="D147" i="13"/>
  <c r="D148" i="13"/>
  <c r="D149" i="13"/>
  <c r="D150" i="13"/>
  <c r="D151" i="13"/>
  <c r="D152" i="13"/>
  <c r="D155" i="13"/>
  <c r="D156" i="13"/>
  <c r="D157" i="13"/>
  <c r="D158" i="13"/>
  <c r="D159" i="13"/>
  <c r="D160" i="13"/>
  <c r="D161" i="13"/>
  <c r="D162" i="13"/>
  <c r="D163" i="13"/>
  <c r="D166" i="13"/>
  <c r="E166" i="13"/>
  <c r="D167" i="13"/>
  <c r="E167" i="13"/>
  <c r="D168" i="13"/>
  <c r="E168" i="13"/>
  <c r="D169" i="13"/>
  <c r="E169" i="13"/>
  <c r="D170" i="13"/>
  <c r="E170" i="13"/>
  <c r="D171" i="13"/>
  <c r="E171" i="13"/>
  <c r="D172" i="13"/>
  <c r="E172" i="13"/>
  <c r="D173" i="13"/>
  <c r="E173" i="13"/>
  <c r="D174" i="13"/>
  <c r="E174" i="13"/>
  <c r="D177" i="13"/>
  <c r="E177" i="13"/>
  <c r="D178" i="13"/>
  <c r="E178" i="13"/>
  <c r="D179" i="13"/>
  <c r="E179" i="13"/>
  <c r="D180" i="13"/>
  <c r="E180" i="13"/>
  <c r="D181" i="13"/>
  <c r="E181" i="13"/>
  <c r="D182" i="13"/>
  <c r="E182" i="13"/>
  <c r="D183" i="13"/>
  <c r="E183" i="13"/>
  <c r="D184" i="13"/>
  <c r="E184" i="13"/>
  <c r="D185" i="13"/>
  <c r="E185" i="13"/>
  <c r="D188" i="13"/>
  <c r="E188" i="13"/>
  <c r="D189" i="13"/>
  <c r="E189" i="13"/>
  <c r="D190" i="13"/>
  <c r="E190" i="13"/>
  <c r="D191" i="13"/>
  <c r="E191" i="13"/>
  <c r="D192" i="13"/>
  <c r="E192" i="13"/>
  <c r="D193" i="13"/>
  <c r="E193" i="13"/>
  <c r="D194" i="13"/>
  <c r="E194" i="13"/>
  <c r="D195" i="13"/>
  <c r="E195" i="13"/>
  <c r="D196" i="13"/>
  <c r="E196" i="13"/>
  <c r="D199" i="13"/>
  <c r="E199" i="13"/>
  <c r="D200" i="13"/>
  <c r="E200" i="13"/>
  <c r="D201" i="13"/>
  <c r="E201" i="13"/>
  <c r="D202" i="13"/>
  <c r="E202" i="13"/>
  <c r="D203" i="13"/>
  <c r="E203" i="13"/>
  <c r="D204" i="13"/>
  <c r="E204" i="13"/>
  <c r="D205" i="13"/>
  <c r="E205" i="13"/>
  <c r="D206" i="13"/>
  <c r="E206" i="13"/>
  <c r="D207" i="13"/>
  <c r="E207" i="13"/>
  <c r="D210" i="13"/>
  <c r="E210" i="13"/>
  <c r="I213" i="13"/>
  <c r="D211" i="13"/>
  <c r="E211" i="13"/>
  <c r="D212" i="13"/>
  <c r="E212" i="13"/>
  <c r="D213" i="13"/>
  <c r="E213" i="13"/>
  <c r="D214" i="13"/>
  <c r="E214" i="13"/>
  <c r="D215" i="13"/>
  <c r="E215" i="13"/>
  <c r="D216" i="13"/>
  <c r="E216" i="13"/>
  <c r="D217" i="13"/>
  <c r="E217" i="13"/>
  <c r="D218" i="13"/>
  <c r="E218" i="13"/>
  <c r="F10" i="5"/>
  <c r="J10" i="5"/>
  <c r="N10" i="5"/>
  <c r="D56" i="20"/>
  <c r="D57" i="20"/>
  <c r="D58" i="20"/>
  <c r="D59" i="20"/>
  <c r="D60" i="20"/>
  <c r="D61" i="20"/>
  <c r="D62" i="20"/>
  <c r="D63" i="20"/>
  <c r="D64" i="20"/>
  <c r="D67" i="20"/>
  <c r="D68" i="20"/>
  <c r="D69" i="20"/>
  <c r="D70" i="20"/>
  <c r="D71" i="20"/>
  <c r="D72" i="20"/>
  <c r="D73" i="20"/>
  <c r="D74" i="20"/>
  <c r="D75" i="20"/>
  <c r="D78" i="20"/>
  <c r="D79" i="20"/>
  <c r="D80" i="20"/>
  <c r="D81" i="20"/>
  <c r="D82" i="20"/>
  <c r="D83" i="20"/>
  <c r="D84" i="20"/>
  <c r="D85" i="20"/>
  <c r="D86" i="20"/>
  <c r="D89" i="20"/>
  <c r="D90" i="20"/>
  <c r="D91" i="20"/>
  <c r="D92" i="20"/>
  <c r="D93" i="20"/>
  <c r="D94" i="20"/>
  <c r="D95" i="20"/>
  <c r="D96" i="20"/>
  <c r="D97" i="20"/>
  <c r="D100" i="20"/>
  <c r="E100" i="20"/>
  <c r="D101" i="20"/>
  <c r="E101" i="20"/>
  <c r="D102" i="20"/>
  <c r="E102" i="20"/>
  <c r="D103" i="20"/>
  <c r="E103" i="20"/>
  <c r="D104" i="20"/>
  <c r="E104" i="20"/>
  <c r="D105" i="20"/>
  <c r="E105" i="20"/>
  <c r="D106" i="20"/>
  <c r="E106" i="20"/>
  <c r="D107" i="20"/>
  <c r="E107" i="20"/>
  <c r="D108" i="20"/>
  <c r="E108" i="20"/>
  <c r="D111" i="20"/>
  <c r="D112" i="20"/>
  <c r="D113" i="20"/>
  <c r="D114" i="20"/>
  <c r="D115" i="20"/>
  <c r="D116" i="20"/>
  <c r="D117" i="20"/>
  <c r="D118" i="20"/>
  <c r="D119" i="20"/>
  <c r="D122" i="20"/>
  <c r="E122" i="20"/>
  <c r="D123" i="20"/>
  <c r="E123" i="20"/>
  <c r="D124" i="20"/>
  <c r="E124" i="20"/>
  <c r="D125" i="20"/>
  <c r="E125" i="20"/>
  <c r="D126" i="20"/>
  <c r="E126" i="20"/>
  <c r="D127" i="20"/>
  <c r="E127" i="20"/>
  <c r="D128" i="20"/>
  <c r="E128" i="20"/>
  <c r="D129" i="20"/>
  <c r="E129" i="20"/>
  <c r="D130" i="20"/>
  <c r="E130" i="20"/>
  <c r="D133" i="20"/>
  <c r="E133" i="20"/>
  <c r="D134" i="20"/>
  <c r="E134" i="20"/>
  <c r="D135" i="20"/>
  <c r="E135" i="20"/>
  <c r="D136" i="20"/>
  <c r="E136" i="20"/>
  <c r="D137" i="20"/>
  <c r="E137" i="20"/>
  <c r="D138" i="20"/>
  <c r="E138" i="20"/>
  <c r="D139" i="20"/>
  <c r="E139" i="20"/>
  <c r="D140" i="20"/>
  <c r="E140" i="20"/>
  <c r="D141" i="20"/>
  <c r="E141" i="20"/>
  <c r="D144" i="20"/>
  <c r="D145" i="20"/>
  <c r="D146" i="20"/>
  <c r="D147" i="20"/>
  <c r="D148" i="20"/>
  <c r="D149" i="20"/>
  <c r="D150" i="20"/>
  <c r="D151" i="20"/>
  <c r="D152" i="20"/>
  <c r="D155" i="20"/>
  <c r="D156" i="20"/>
  <c r="D157" i="20"/>
  <c r="D158" i="20"/>
  <c r="D159" i="20"/>
  <c r="D160" i="20"/>
  <c r="D161" i="20"/>
  <c r="D162" i="20"/>
  <c r="D163" i="20"/>
  <c r="D166" i="20"/>
  <c r="E166" i="20"/>
  <c r="I172" i="20"/>
  <c r="D167" i="20"/>
  <c r="E167" i="20"/>
  <c r="D168" i="20"/>
  <c r="E168" i="20"/>
  <c r="D169" i="20"/>
  <c r="E169" i="20"/>
  <c r="D170" i="20"/>
  <c r="E170" i="20"/>
  <c r="D171" i="20"/>
  <c r="E171" i="20"/>
  <c r="D172" i="20"/>
  <c r="E172" i="20"/>
  <c r="D173" i="20"/>
  <c r="E173" i="20"/>
  <c r="D174" i="20"/>
  <c r="E174" i="20"/>
  <c r="D177" i="20"/>
  <c r="E177" i="20"/>
  <c r="D178" i="20"/>
  <c r="E178" i="20"/>
  <c r="D179" i="20"/>
  <c r="E179" i="20"/>
  <c r="D180" i="20"/>
  <c r="E180" i="20"/>
  <c r="D181" i="20"/>
  <c r="E181" i="20"/>
  <c r="D182" i="20"/>
  <c r="E182" i="20"/>
  <c r="D183" i="20"/>
  <c r="E183" i="20"/>
  <c r="D184" i="20"/>
  <c r="E184" i="20"/>
  <c r="D185" i="20"/>
  <c r="E185" i="20"/>
  <c r="D188" i="20"/>
  <c r="E188" i="20"/>
  <c r="D189" i="20"/>
  <c r="E189" i="20"/>
  <c r="D190" i="20"/>
  <c r="E190" i="20"/>
  <c r="D191" i="20"/>
  <c r="E191" i="20"/>
  <c r="D192" i="20"/>
  <c r="E192" i="20"/>
  <c r="D193" i="20"/>
  <c r="E193" i="20"/>
  <c r="D194" i="20"/>
  <c r="E194" i="20"/>
  <c r="D195" i="20"/>
  <c r="E195" i="20"/>
  <c r="D196" i="20"/>
  <c r="E196" i="20"/>
  <c r="D199" i="20"/>
  <c r="E199" i="20"/>
  <c r="D200" i="20"/>
  <c r="E200" i="20"/>
  <c r="D201" i="20"/>
  <c r="E201" i="20"/>
  <c r="D202" i="20"/>
  <c r="E202" i="20"/>
  <c r="D203" i="20"/>
  <c r="E203" i="20"/>
  <c r="D204" i="20"/>
  <c r="E204" i="20"/>
  <c r="D205" i="20"/>
  <c r="E205" i="20"/>
  <c r="D206" i="20"/>
  <c r="E206" i="20"/>
  <c r="D207" i="20"/>
  <c r="E207" i="20"/>
  <c r="D210" i="20"/>
  <c r="E210" i="20"/>
  <c r="D211" i="20"/>
  <c r="E211" i="20"/>
  <c r="D212" i="20"/>
  <c r="E212" i="20"/>
  <c r="D213" i="20"/>
  <c r="E213" i="20"/>
  <c r="D214" i="20"/>
  <c r="E214" i="20"/>
  <c r="D215" i="20"/>
  <c r="E215" i="20"/>
  <c r="D216" i="20"/>
  <c r="E216" i="20"/>
  <c r="D217" i="20"/>
  <c r="E217" i="20"/>
  <c r="D218" i="20"/>
  <c r="E218" i="20"/>
  <c r="B55" i="21"/>
  <c r="B90" i="21"/>
  <c r="D16" i="21"/>
  <c r="F16" i="21"/>
  <c r="F20" i="21"/>
  <c r="C29" i="21"/>
  <c r="J16" i="21"/>
  <c r="L16" i="21"/>
  <c r="L20" i="21"/>
  <c r="C30" i="21"/>
  <c r="D30" i="21"/>
  <c r="P16" i="21"/>
  <c r="R16" i="21"/>
  <c r="R20" i="21"/>
  <c r="C31" i="21"/>
  <c r="D31" i="21"/>
  <c r="V16" i="21"/>
  <c r="X16" i="21"/>
  <c r="X20" i="21"/>
  <c r="C32" i="21"/>
  <c r="D32" i="21"/>
  <c r="AB16" i="21"/>
  <c r="AD16" i="21"/>
  <c r="AD20" i="21"/>
  <c r="C33" i="21"/>
  <c r="D33" i="21"/>
  <c r="AH16" i="21"/>
  <c r="AJ16" i="21"/>
  <c r="AJ20" i="21"/>
  <c r="C34" i="21"/>
  <c r="D34" i="21"/>
  <c r="AN16" i="21"/>
  <c r="AP16" i="21"/>
  <c r="AT16" i="21"/>
  <c r="AV16" i="21"/>
  <c r="AV20" i="21"/>
  <c r="C36" i="21"/>
  <c r="D36" i="21"/>
  <c r="AZ16" i="21"/>
  <c r="BB16" i="21"/>
  <c r="BB20" i="21"/>
  <c r="C37" i="21"/>
  <c r="D37" i="21"/>
  <c r="BF16" i="21"/>
  <c r="BH16" i="21"/>
  <c r="BL16" i="21"/>
  <c r="BN16" i="21"/>
  <c r="BN20" i="21"/>
  <c r="C39" i="21"/>
  <c r="D39" i="21"/>
  <c r="BR16" i="21"/>
  <c r="BT16" i="21"/>
  <c r="BT20" i="21"/>
  <c r="C40" i="21"/>
  <c r="D40" i="21"/>
  <c r="BX16" i="21"/>
  <c r="BZ16" i="21"/>
  <c r="BZ20" i="21"/>
  <c r="C41" i="21"/>
  <c r="D41" i="21"/>
  <c r="CD16" i="21"/>
  <c r="CF16" i="21"/>
  <c r="CF20" i="21"/>
  <c r="C42" i="21"/>
  <c r="D42" i="21"/>
  <c r="CJ16" i="21"/>
  <c r="CL16" i="21"/>
  <c r="AP20" i="21"/>
  <c r="C35" i="21"/>
  <c r="D35" i="21"/>
  <c r="BH20" i="21"/>
  <c r="C38" i="21"/>
  <c r="CL20" i="21"/>
  <c r="C43" i="21"/>
  <c r="D43" i="21"/>
  <c r="AP22" i="21"/>
  <c r="R24" i="21"/>
  <c r="D19" i="5"/>
  <c r="AD24" i="21"/>
  <c r="F19" i="5"/>
  <c r="AJ24" i="21"/>
  <c r="G19" i="5"/>
  <c r="AP24" i="21"/>
  <c r="H19" i="5"/>
  <c r="CF24" i="21"/>
  <c r="O19" i="5"/>
  <c r="E34" i="21"/>
  <c r="F34" i="21"/>
  <c r="E35" i="21"/>
  <c r="F35" i="21"/>
  <c r="D56" i="21"/>
  <c r="D57" i="21"/>
  <c r="D58" i="21"/>
  <c r="D59" i="21"/>
  <c r="D60" i="21"/>
  <c r="D61" i="21"/>
  <c r="D62" i="21"/>
  <c r="D63" i="21"/>
  <c r="D64" i="21"/>
  <c r="D67" i="21"/>
  <c r="D68" i="21"/>
  <c r="D69" i="21"/>
  <c r="D70" i="21"/>
  <c r="D71" i="21"/>
  <c r="D72" i="21"/>
  <c r="D73" i="21"/>
  <c r="D74" i="21"/>
  <c r="D75" i="21"/>
  <c r="D78" i="21"/>
  <c r="D79" i="21"/>
  <c r="D80" i="21"/>
  <c r="D81" i="21"/>
  <c r="D82" i="21"/>
  <c r="D83" i="21"/>
  <c r="D84" i="21"/>
  <c r="D85" i="21"/>
  <c r="D86" i="21"/>
  <c r="D89" i="21"/>
  <c r="D90" i="21"/>
  <c r="D91" i="21"/>
  <c r="D92" i="21"/>
  <c r="D93" i="21"/>
  <c r="D94" i="21"/>
  <c r="D95" i="21"/>
  <c r="D96" i="21"/>
  <c r="D97" i="21"/>
  <c r="D100" i="21"/>
  <c r="D101" i="21"/>
  <c r="D102" i="21"/>
  <c r="D103" i="21"/>
  <c r="D104" i="21"/>
  <c r="D105" i="21"/>
  <c r="D106" i="21"/>
  <c r="D107" i="21"/>
  <c r="D108" i="21"/>
  <c r="D111" i="21"/>
  <c r="D112" i="21"/>
  <c r="D113" i="21"/>
  <c r="D114" i="21"/>
  <c r="D115" i="21"/>
  <c r="D116" i="21"/>
  <c r="D117" i="21"/>
  <c r="D118" i="21"/>
  <c r="D119" i="21"/>
  <c r="D122" i="21"/>
  <c r="E122" i="21"/>
  <c r="D123" i="21"/>
  <c r="E123" i="21"/>
  <c r="D124" i="21"/>
  <c r="E124" i="21"/>
  <c r="D125" i="21"/>
  <c r="E125" i="21"/>
  <c r="D126" i="21"/>
  <c r="E126" i="21"/>
  <c r="D127" i="21"/>
  <c r="E127" i="21"/>
  <c r="D128" i="21"/>
  <c r="E128" i="21"/>
  <c r="D129" i="21"/>
  <c r="E129" i="21"/>
  <c r="D130" i="21"/>
  <c r="E130" i="21"/>
  <c r="D133" i="21"/>
  <c r="E133" i="21"/>
  <c r="D134" i="21"/>
  <c r="E134" i="21"/>
  <c r="D135" i="21"/>
  <c r="E135" i="21"/>
  <c r="D136" i="21"/>
  <c r="E136" i="21"/>
  <c r="D137" i="21"/>
  <c r="E137" i="21"/>
  <c r="D138" i="21"/>
  <c r="E138" i="21"/>
  <c r="D139" i="21"/>
  <c r="E139" i="21"/>
  <c r="D140" i="21"/>
  <c r="E140" i="21"/>
  <c r="D141" i="21"/>
  <c r="E141" i="21"/>
  <c r="D144" i="21"/>
  <c r="E144" i="21"/>
  <c r="D145" i="21"/>
  <c r="E145" i="21"/>
  <c r="D146" i="21"/>
  <c r="E146" i="21"/>
  <c r="D147" i="21"/>
  <c r="E147" i="21"/>
  <c r="D148" i="21"/>
  <c r="E148" i="21"/>
  <c r="D149" i="21"/>
  <c r="E149" i="21"/>
  <c r="D150" i="21"/>
  <c r="E150" i="21"/>
  <c r="D151" i="21"/>
  <c r="E151" i="21"/>
  <c r="D152" i="21"/>
  <c r="E152" i="21"/>
  <c r="D155" i="21"/>
  <c r="D156" i="21"/>
  <c r="D157" i="21"/>
  <c r="D158" i="21"/>
  <c r="D159" i="21"/>
  <c r="D160" i="21"/>
  <c r="D161" i="21"/>
  <c r="D162" i="21"/>
  <c r="D163" i="21"/>
  <c r="D166" i="21"/>
  <c r="E166" i="21"/>
  <c r="D167" i="21"/>
  <c r="E167" i="21"/>
  <c r="D168" i="21"/>
  <c r="E168" i="21"/>
  <c r="D169" i="21"/>
  <c r="E169" i="21"/>
  <c r="D170" i="21"/>
  <c r="E170" i="21"/>
  <c r="D171" i="21"/>
  <c r="E171" i="21"/>
  <c r="D172" i="21"/>
  <c r="E172" i="21"/>
  <c r="D173" i="21"/>
  <c r="E173" i="21"/>
  <c r="D174" i="21"/>
  <c r="E174" i="21"/>
  <c r="D177" i="21"/>
  <c r="E177" i="21"/>
  <c r="D178" i="21"/>
  <c r="E178" i="21"/>
  <c r="D179" i="21"/>
  <c r="E179" i="21"/>
  <c r="D180" i="21"/>
  <c r="E180" i="21"/>
  <c r="D181" i="21"/>
  <c r="E181" i="21"/>
  <c r="D182" i="21"/>
  <c r="E182" i="21"/>
  <c r="D183" i="21"/>
  <c r="E183" i="21"/>
  <c r="D184" i="21"/>
  <c r="E184" i="21"/>
  <c r="D185" i="21"/>
  <c r="E185" i="21"/>
  <c r="D188" i="21"/>
  <c r="E188" i="21"/>
  <c r="D189" i="21"/>
  <c r="E189" i="21"/>
  <c r="D190" i="21"/>
  <c r="E190" i="21"/>
  <c r="D191" i="21"/>
  <c r="E191" i="21"/>
  <c r="D192" i="21"/>
  <c r="E192" i="21"/>
  <c r="D193" i="21"/>
  <c r="E193" i="21"/>
  <c r="D194" i="21"/>
  <c r="E194" i="21"/>
  <c r="D195" i="21"/>
  <c r="E195" i="21"/>
  <c r="D196" i="21"/>
  <c r="E196" i="21"/>
  <c r="D199" i="21"/>
  <c r="E199" i="21"/>
  <c r="D200" i="21"/>
  <c r="E200" i="21"/>
  <c r="D201" i="21"/>
  <c r="E201" i="21"/>
  <c r="D202" i="21"/>
  <c r="E202" i="21"/>
  <c r="D203" i="21"/>
  <c r="E203" i="21"/>
  <c r="D204" i="21"/>
  <c r="E204" i="21"/>
  <c r="D205" i="21"/>
  <c r="E205" i="21"/>
  <c r="D206" i="21"/>
  <c r="E206" i="21"/>
  <c r="D207" i="21"/>
  <c r="E207" i="21"/>
  <c r="D210" i="21"/>
  <c r="E210" i="21"/>
  <c r="D211" i="21"/>
  <c r="E211" i="21"/>
  <c r="D212" i="21"/>
  <c r="E212" i="21"/>
  <c r="D213" i="21"/>
  <c r="E213" i="21"/>
  <c r="D214" i="21"/>
  <c r="E214" i="21"/>
  <c r="D215" i="21"/>
  <c r="E215" i="21"/>
  <c r="D216" i="21"/>
  <c r="E216" i="21"/>
  <c r="D217" i="21"/>
  <c r="E217" i="21"/>
  <c r="D218" i="21"/>
  <c r="E218" i="21"/>
  <c r="B134" i="51"/>
  <c r="B156" i="51"/>
  <c r="B178" i="51"/>
  <c r="B200" i="51"/>
  <c r="B7" i="5"/>
  <c r="D7" i="5"/>
  <c r="G7" i="5"/>
  <c r="H7" i="5"/>
  <c r="L7" i="5"/>
  <c r="M7" i="5"/>
  <c r="B156" i="52"/>
  <c r="B145" i="20"/>
  <c r="B101" i="20"/>
  <c r="B113" i="21"/>
  <c r="B112" i="21"/>
  <c r="O10" i="5"/>
  <c r="I10" i="5"/>
  <c r="G10" i="5"/>
  <c r="C10" i="5"/>
  <c r="B10" i="5"/>
  <c r="T29" i="5"/>
  <c r="T28" i="5"/>
  <c r="T26" i="5"/>
  <c r="B123" i="29"/>
  <c r="B122" i="29"/>
  <c r="B79" i="29"/>
  <c r="B78" i="29"/>
  <c r="B213" i="12"/>
  <c r="B212" i="12"/>
  <c r="B169" i="12"/>
  <c r="B168" i="12"/>
  <c r="B147" i="12"/>
  <c r="B146" i="12"/>
  <c r="B124" i="12"/>
  <c r="B193" i="11"/>
  <c r="B189" i="11"/>
  <c r="B149" i="11"/>
  <c r="B145" i="11"/>
  <c r="B105" i="11"/>
  <c r="B101" i="11"/>
  <c r="B58" i="11"/>
  <c r="B57" i="11"/>
  <c r="R21" i="5"/>
  <c r="C195" i="29"/>
  <c r="C193" i="29"/>
  <c r="C191" i="29"/>
  <c r="C189" i="29"/>
  <c r="B144" i="29"/>
  <c r="B102" i="29"/>
  <c r="B100" i="29"/>
  <c r="B56" i="29"/>
  <c r="B212" i="11"/>
  <c r="B211" i="11"/>
  <c r="B168" i="11"/>
  <c r="B124" i="11"/>
  <c r="B123" i="11"/>
  <c r="B79" i="11"/>
  <c r="B211" i="12"/>
  <c r="B199" i="12"/>
  <c r="B167" i="12"/>
  <c r="B145" i="12"/>
  <c r="B123" i="12"/>
  <c r="C78" i="12"/>
  <c r="C213" i="11"/>
  <c r="C193" i="11"/>
  <c r="C169" i="11"/>
  <c r="C149" i="11"/>
  <c r="C125" i="11"/>
  <c r="E125" i="11"/>
  <c r="C105" i="11"/>
  <c r="B78" i="11"/>
  <c r="B56" i="11"/>
  <c r="E38" i="11"/>
  <c r="F38" i="11"/>
  <c r="E32" i="11"/>
  <c r="F32" i="11"/>
  <c r="B100" i="41"/>
  <c r="E41" i="24"/>
  <c r="F41" i="24"/>
  <c r="E36" i="24"/>
  <c r="F36" i="24"/>
  <c r="E34" i="24"/>
  <c r="F34" i="24"/>
  <c r="E32" i="24"/>
  <c r="B157" i="18"/>
  <c r="B69" i="18"/>
  <c r="B70" i="18"/>
  <c r="B190" i="17"/>
  <c r="B212" i="8"/>
  <c r="B213" i="8"/>
  <c r="B190" i="8"/>
  <c r="B191" i="8"/>
  <c r="B101" i="18"/>
  <c r="B211" i="8"/>
  <c r="B189" i="8"/>
  <c r="B67" i="8"/>
  <c r="C205" i="18"/>
  <c r="C181" i="18"/>
  <c r="C163" i="18"/>
  <c r="E163" i="18"/>
  <c r="C159" i="18"/>
  <c r="E159" i="18"/>
  <c r="C137" i="18"/>
  <c r="B68" i="18"/>
  <c r="E29" i="18"/>
  <c r="F29" i="18"/>
  <c r="I16" i="18"/>
  <c r="D18" i="5"/>
  <c r="B78" i="10"/>
  <c r="CL24" i="10"/>
  <c r="P13" i="5"/>
  <c r="E43" i="10"/>
  <c r="F43" i="10"/>
  <c r="BZ24" i="10"/>
  <c r="N13" i="5"/>
  <c r="E41" i="10"/>
  <c r="F41" i="10"/>
  <c r="E38" i="10"/>
  <c r="F38" i="10"/>
  <c r="E32" i="10"/>
  <c r="F32" i="10"/>
  <c r="E30" i="10"/>
  <c r="F30" i="10"/>
  <c r="CE7" i="10"/>
  <c r="B100" i="10"/>
  <c r="B146" i="7"/>
  <c r="B68" i="7"/>
  <c r="B90" i="10"/>
  <c r="B68" i="10"/>
  <c r="B80" i="7"/>
  <c r="B79" i="7"/>
  <c r="B93" i="14"/>
  <c r="B89" i="14"/>
  <c r="B191" i="17"/>
  <c r="B146" i="11"/>
  <c r="F32" i="24"/>
  <c r="B57" i="29"/>
  <c r="B172" i="12"/>
  <c r="B193" i="17"/>
  <c r="B91" i="14"/>
  <c r="B92" i="14"/>
  <c r="R24" i="5"/>
  <c r="T23" i="5"/>
  <c r="S21" i="5"/>
  <c r="BH24" i="21"/>
  <c r="K19" i="5"/>
  <c r="E42" i="21"/>
  <c r="F42" i="21"/>
  <c r="BZ24" i="21"/>
  <c r="N19" i="5"/>
  <c r="CF22" i="21"/>
  <c r="R25" i="5"/>
  <c r="T24" i="5"/>
  <c r="V22" i="5"/>
  <c r="T21" i="5"/>
  <c r="W21" i="5"/>
  <c r="V21" i="5"/>
  <c r="E42" i="24"/>
  <c r="F42" i="24"/>
  <c r="CF24" i="10"/>
  <c r="O13" i="5"/>
  <c r="I169" i="51"/>
  <c r="I191" i="51"/>
  <c r="I213" i="51"/>
  <c r="C7" i="40"/>
  <c r="AH4" i="56"/>
  <c r="B110" i="56"/>
  <c r="AB4" i="41"/>
  <c r="B99" i="41"/>
  <c r="AB4" i="7"/>
  <c r="B99" i="7"/>
  <c r="AB4" i="52"/>
  <c r="B99" i="52"/>
  <c r="AB4" i="29"/>
  <c r="B99" i="29"/>
  <c r="AB4" i="20"/>
  <c r="B99" i="20"/>
  <c r="AB4" i="12"/>
  <c r="B99" i="12"/>
  <c r="AB4" i="11"/>
  <c r="B99" i="11"/>
  <c r="AB4" i="9"/>
  <c r="B99" i="9"/>
  <c r="AB4" i="18"/>
  <c r="B99" i="18"/>
  <c r="AB4" i="14"/>
  <c r="B99" i="14"/>
  <c r="AB4" i="51"/>
  <c r="B99" i="51"/>
  <c r="AB4" i="10"/>
  <c r="B99" i="10" s="1"/>
  <c r="AB4" i="21"/>
  <c r="B99" i="21"/>
  <c r="AB4" i="13"/>
  <c r="B99" i="13"/>
  <c r="AB4" i="54"/>
  <c r="B99" i="54"/>
  <c r="AB4" i="24"/>
  <c r="B99" i="24"/>
  <c r="AB4" i="8"/>
  <c r="B99" i="8"/>
  <c r="AB4" i="17"/>
  <c r="B99" i="17"/>
  <c r="E39" i="21"/>
  <c r="F39" i="21"/>
  <c r="E38" i="21"/>
  <c r="F38" i="21"/>
  <c r="BN24" i="21"/>
  <c r="L19" i="5"/>
  <c r="BB24" i="21"/>
  <c r="J19" i="5"/>
  <c r="AV22" i="21"/>
  <c r="E43" i="24"/>
  <c r="F43" i="24"/>
  <c r="CF24" i="24"/>
  <c r="E31" i="8"/>
  <c r="F31" i="8"/>
  <c r="E30" i="8"/>
  <c r="F30" i="8"/>
  <c r="L24" i="8"/>
  <c r="C16" i="5"/>
  <c r="E43" i="18"/>
  <c r="F43" i="18"/>
  <c r="CL24" i="18"/>
  <c r="P17" i="5"/>
  <c r="AP24" i="18"/>
  <c r="H17" i="5"/>
  <c r="BZ22" i="18"/>
  <c r="E34" i="10"/>
  <c r="F34" i="10"/>
  <c r="E36" i="10"/>
  <c r="F36" i="10"/>
  <c r="E42" i="10"/>
  <c r="F42" i="10" s="1"/>
  <c r="AJ24" i="10"/>
  <c r="G13" i="5" s="1"/>
  <c r="X24" i="10"/>
  <c r="E13" i="5" s="1"/>
  <c r="I147" i="54"/>
  <c r="I216" i="8"/>
  <c r="I135" i="8"/>
  <c r="I178" i="51"/>
  <c r="I137" i="24"/>
  <c r="I215" i="8"/>
  <c r="I167" i="51"/>
  <c r="I147" i="52"/>
  <c r="I160" i="52"/>
  <c r="I191" i="52"/>
  <c r="I205" i="52"/>
  <c r="I200" i="52"/>
  <c r="I200" i="11"/>
  <c r="I90" i="11"/>
  <c r="I202" i="41"/>
  <c r="I84" i="41"/>
  <c r="I200" i="41"/>
  <c r="I114" i="11"/>
  <c r="I139" i="24"/>
  <c r="I117" i="24"/>
  <c r="I128" i="10"/>
  <c r="E30" i="11"/>
  <c r="F30" i="11"/>
  <c r="E34" i="11"/>
  <c r="F34" i="11"/>
  <c r="E36" i="11"/>
  <c r="F36" i="11"/>
  <c r="E43" i="11"/>
  <c r="F43" i="11"/>
  <c r="AV24" i="11"/>
  <c r="I11" i="5"/>
  <c r="E40" i="21"/>
  <c r="F40" i="21"/>
  <c r="E36" i="21"/>
  <c r="F36" i="21"/>
  <c r="E32" i="21"/>
  <c r="F32" i="21"/>
  <c r="E30" i="21"/>
  <c r="F30" i="21"/>
  <c r="E29" i="21"/>
  <c r="F29" i="21"/>
  <c r="BT24" i="21"/>
  <c r="M19" i="5"/>
  <c r="AV24" i="21"/>
  <c r="I19" i="5"/>
  <c r="L24" i="21"/>
  <c r="C19" i="5"/>
  <c r="R24" i="24"/>
  <c r="D15" i="5"/>
  <c r="E38" i="24"/>
  <c r="F38" i="24"/>
  <c r="I113" i="24"/>
  <c r="E40" i="24"/>
  <c r="F40" i="24"/>
  <c r="E37" i="24"/>
  <c r="F37" i="24"/>
  <c r="X24" i="24"/>
  <c r="L24" i="18"/>
  <c r="C17" i="5"/>
  <c r="E41" i="18"/>
  <c r="F41" i="18"/>
  <c r="E39" i="18"/>
  <c r="F39" i="18"/>
  <c r="E37" i="18"/>
  <c r="F37" i="18"/>
  <c r="E35" i="18"/>
  <c r="F35" i="18"/>
  <c r="E33" i="18"/>
  <c r="F33" i="18"/>
  <c r="I203" i="52"/>
  <c r="I190" i="52"/>
  <c r="I192" i="52"/>
  <c r="I157" i="52"/>
  <c r="I159" i="52"/>
  <c r="I146" i="52"/>
  <c r="I148" i="52"/>
  <c r="I212" i="54"/>
  <c r="I146" i="54"/>
  <c r="I183" i="51"/>
  <c r="I179" i="51"/>
  <c r="I172" i="51"/>
  <c r="I168" i="51"/>
  <c r="I215" i="51"/>
  <c r="I192" i="41"/>
  <c r="I136" i="41"/>
  <c r="I126" i="10"/>
  <c r="B158" i="18"/>
  <c r="B214" i="8"/>
  <c r="B91" i="10"/>
  <c r="C203" i="9"/>
  <c r="C217" i="14"/>
  <c r="C75" i="14"/>
  <c r="B102" i="20"/>
  <c r="B145" i="29"/>
  <c r="C123" i="24"/>
  <c r="C122" i="24"/>
  <c r="C133" i="9"/>
  <c r="I205" i="41"/>
  <c r="I190" i="41"/>
  <c r="I150" i="41"/>
  <c r="I202" i="11"/>
  <c r="I112" i="11"/>
  <c r="I92" i="11"/>
  <c r="I123" i="41"/>
  <c r="I104" i="41"/>
  <c r="I82" i="41"/>
  <c r="B155" i="24"/>
  <c r="C113" i="9"/>
  <c r="E113" i="9"/>
  <c r="B166" i="10"/>
  <c r="B155" i="10"/>
  <c r="B81" i="11"/>
  <c r="B150" i="12"/>
  <c r="B90" i="14"/>
  <c r="B192" i="8"/>
  <c r="C210" i="24"/>
  <c r="C215" i="8"/>
  <c r="C125" i="8"/>
  <c r="E125" i="8"/>
  <c r="C211" i="17"/>
  <c r="C169" i="17"/>
  <c r="B171" i="12"/>
  <c r="B103" i="11"/>
  <c r="B101" i="29"/>
  <c r="B144" i="12"/>
  <c r="B199" i="41"/>
  <c r="B177" i="41"/>
  <c r="C169" i="24"/>
  <c r="C106" i="17"/>
  <c r="B199" i="10"/>
  <c r="B134" i="10"/>
  <c r="B133" i="10"/>
  <c r="B111" i="20"/>
  <c r="C151" i="29"/>
  <c r="B177" i="11"/>
  <c r="B166" i="11"/>
  <c r="B133" i="11"/>
  <c r="B122" i="11"/>
  <c r="B89" i="11"/>
  <c r="B122" i="24"/>
  <c r="C179" i="9"/>
  <c r="C139" i="9"/>
  <c r="C190" i="8"/>
  <c r="C170" i="8"/>
  <c r="B100" i="18"/>
  <c r="C108" i="17"/>
  <c r="C104" i="17"/>
  <c r="B178" i="52"/>
  <c r="C216" i="8"/>
  <c r="C194" i="8"/>
  <c r="C214" i="8"/>
  <c r="C148" i="8"/>
  <c r="C216" i="24"/>
  <c r="C168" i="24"/>
  <c r="B144" i="24"/>
  <c r="C115" i="9"/>
  <c r="E115" i="9"/>
  <c r="C157" i="9"/>
  <c r="E157" i="9"/>
  <c r="C135" i="9"/>
  <c r="C91" i="9"/>
  <c r="E91" i="9"/>
  <c r="B200" i="9"/>
  <c r="B199" i="9"/>
  <c r="B111" i="9"/>
  <c r="B69" i="9"/>
  <c r="B67" i="9"/>
  <c r="C136" i="18"/>
  <c r="B145" i="14"/>
  <c r="C151" i="17"/>
  <c r="E151" i="17"/>
  <c r="C85" i="17"/>
  <c r="C63" i="17"/>
  <c r="C171" i="17"/>
  <c r="C147" i="17"/>
  <c r="E147" i="17"/>
  <c r="C81" i="17"/>
  <c r="C59" i="17"/>
  <c r="E59" i="17"/>
  <c r="C167" i="17"/>
  <c r="C166" i="17"/>
  <c r="B148" i="11"/>
  <c r="B191" i="11"/>
  <c r="B125" i="11"/>
  <c r="B60" i="11"/>
  <c r="B157" i="52"/>
  <c r="B200" i="52"/>
  <c r="B68" i="51"/>
  <c r="B90" i="51"/>
  <c r="B112" i="51"/>
  <c r="B202" i="51"/>
  <c r="B111" i="21"/>
  <c r="B210" i="20"/>
  <c r="C147" i="29"/>
  <c r="B111" i="41"/>
  <c r="B89" i="41"/>
  <c r="B56" i="24"/>
  <c r="C177" i="9"/>
  <c r="B100" i="8"/>
  <c r="C215" i="17"/>
  <c r="C193" i="17"/>
  <c r="C173" i="17"/>
  <c r="C125" i="17"/>
  <c r="C107" i="17"/>
  <c r="C105" i="17"/>
  <c r="C83" i="17"/>
  <c r="B177" i="10"/>
  <c r="B111" i="10"/>
  <c r="B170" i="12"/>
  <c r="C83" i="11"/>
  <c r="E83" i="11"/>
  <c r="C79" i="11"/>
  <c r="E79" i="11"/>
  <c r="C61" i="11"/>
  <c r="C207" i="9"/>
  <c r="C183" i="9"/>
  <c r="C159" i="9"/>
  <c r="E159" i="9"/>
  <c r="C95" i="9"/>
  <c r="E95" i="9"/>
  <c r="C174" i="8"/>
  <c r="C152" i="8"/>
  <c r="C215" i="14"/>
  <c r="B166" i="14"/>
  <c r="B123" i="14"/>
  <c r="B130" i="14"/>
  <c r="B78" i="20"/>
  <c r="B166" i="13"/>
  <c r="B155" i="13"/>
  <c r="C193" i="12"/>
  <c r="B155" i="41"/>
  <c r="B133" i="41"/>
  <c r="B78" i="41"/>
  <c r="C126" i="24"/>
  <c r="B210" i="24"/>
  <c r="B199" i="24"/>
  <c r="B188" i="24"/>
  <c r="B177" i="24"/>
  <c r="B166" i="24"/>
  <c r="B111" i="24"/>
  <c r="B100" i="24"/>
  <c r="B89" i="24"/>
  <c r="C210" i="8"/>
  <c r="B57" i="8"/>
  <c r="B56" i="8"/>
  <c r="B192" i="11"/>
  <c r="B104" i="11"/>
  <c r="B61" i="11"/>
  <c r="B147" i="11"/>
  <c r="B190" i="11"/>
  <c r="B102" i="11"/>
  <c r="C190" i="29"/>
  <c r="C169" i="12"/>
  <c r="B188" i="12"/>
  <c r="B199" i="18"/>
  <c r="B144" i="18"/>
  <c r="I103" i="11"/>
  <c r="C79" i="8"/>
  <c r="C152" i="17"/>
  <c r="E152" i="17"/>
  <c r="C172" i="17"/>
  <c r="C128" i="17"/>
  <c r="C192" i="17"/>
  <c r="C170" i="17"/>
  <c r="C168" i="17"/>
  <c r="B145" i="17"/>
  <c r="B100" i="17"/>
  <c r="I172" i="14"/>
  <c r="I170" i="14"/>
  <c r="I168" i="14"/>
  <c r="I212" i="51"/>
  <c r="B200" i="54"/>
  <c r="B178" i="54"/>
  <c r="B158" i="54"/>
  <c r="B156" i="54"/>
  <c r="B134" i="54"/>
  <c r="B112" i="54"/>
  <c r="B90" i="54"/>
  <c r="B70" i="54"/>
  <c r="B68" i="54"/>
  <c r="B155" i="29"/>
  <c r="C149" i="29"/>
  <c r="C108" i="8"/>
  <c r="E108" i="8"/>
  <c r="B89" i="10"/>
  <c r="I138" i="21"/>
  <c r="I139" i="21"/>
  <c r="I136" i="21"/>
  <c r="C105" i="29"/>
  <c r="C56" i="29"/>
  <c r="C200" i="10"/>
  <c r="E200" i="10" s="1"/>
  <c r="B155" i="9"/>
  <c r="C218" i="8"/>
  <c r="C212" i="8"/>
  <c r="B199" i="8"/>
  <c r="C196" i="8"/>
  <c r="C192" i="8"/>
  <c r="B188" i="8"/>
  <c r="C172" i="8"/>
  <c r="C168" i="8"/>
  <c r="C150" i="8"/>
  <c r="C146" i="8"/>
  <c r="C128" i="8"/>
  <c r="E128" i="8"/>
  <c r="C126" i="8"/>
  <c r="E126" i="8"/>
  <c r="C124" i="8"/>
  <c r="E124" i="8"/>
  <c r="C104" i="8"/>
  <c r="E104" i="8"/>
  <c r="B188" i="18"/>
  <c r="B156" i="18"/>
  <c r="B155" i="18"/>
  <c r="B133" i="18"/>
  <c r="C212" i="17"/>
  <c r="B189" i="17"/>
  <c r="B188" i="17"/>
  <c r="C174" i="17"/>
  <c r="C150" i="17"/>
  <c r="E150" i="17"/>
  <c r="C146" i="17"/>
  <c r="E146" i="17"/>
  <c r="C126" i="17"/>
  <c r="C124" i="17"/>
  <c r="C84" i="17"/>
  <c r="C82" i="17"/>
  <c r="C80" i="17"/>
  <c r="C64" i="17"/>
  <c r="E64" i="17"/>
  <c r="C62" i="17"/>
  <c r="E62" i="17"/>
  <c r="C60" i="17"/>
  <c r="E60" i="17"/>
  <c r="C78" i="10"/>
  <c r="E78" i="10"/>
  <c r="B210" i="7"/>
  <c r="B144" i="7"/>
  <c r="I201" i="24"/>
  <c r="I180" i="9"/>
  <c r="I136" i="9"/>
  <c r="I139" i="9"/>
  <c r="I135" i="9"/>
  <c r="B68" i="9"/>
  <c r="B149" i="12"/>
  <c r="B215" i="8"/>
  <c r="B59" i="11"/>
  <c r="I183" i="24"/>
  <c r="I157" i="24"/>
  <c r="I95" i="24"/>
  <c r="I91" i="24"/>
  <c r="I93" i="24"/>
  <c r="I202" i="9"/>
  <c r="I201" i="9"/>
  <c r="C184" i="18"/>
  <c r="C160" i="18"/>
  <c r="E160" i="18"/>
  <c r="C130" i="17"/>
  <c r="C129" i="17"/>
  <c r="C86" i="17"/>
  <c r="C78" i="17"/>
  <c r="C218" i="14"/>
  <c r="B177" i="21"/>
  <c r="B155" i="21"/>
  <c r="B133" i="21"/>
  <c r="B199" i="13"/>
  <c r="B177" i="13"/>
  <c r="B199" i="29"/>
  <c r="C62" i="29"/>
  <c r="C170" i="12"/>
  <c r="C166" i="12"/>
  <c r="C57" i="11"/>
  <c r="E57" i="11"/>
  <c r="B136" i="51"/>
  <c r="B70" i="51"/>
  <c r="I125" i="20"/>
  <c r="I128" i="20"/>
  <c r="I124" i="20"/>
  <c r="I127" i="20"/>
  <c r="I123" i="20"/>
  <c r="I126" i="20"/>
  <c r="I106" i="29"/>
  <c r="I104" i="29"/>
  <c r="I73" i="29"/>
  <c r="I62" i="29"/>
  <c r="I170" i="12"/>
  <c r="I168" i="12"/>
  <c r="I205" i="21"/>
  <c r="I201" i="21"/>
  <c r="I202" i="21"/>
  <c r="I203" i="21"/>
  <c r="I204" i="21"/>
  <c r="I200" i="21"/>
  <c r="B123" i="20"/>
  <c r="I128" i="29"/>
  <c r="I93" i="29"/>
  <c r="I91" i="29"/>
  <c r="I80" i="29"/>
  <c r="I201" i="12"/>
  <c r="I192" i="12"/>
  <c r="I190" i="12"/>
  <c r="I179" i="12"/>
  <c r="B135" i="51"/>
  <c r="B199" i="20"/>
  <c r="B188" i="20"/>
  <c r="B177" i="20"/>
  <c r="B166" i="20"/>
  <c r="B133" i="20"/>
  <c r="B122" i="20"/>
  <c r="B89" i="13"/>
  <c r="B188" i="29"/>
  <c r="B133" i="29"/>
  <c r="C61" i="29"/>
  <c r="C58" i="29"/>
  <c r="C168" i="12"/>
  <c r="B56" i="12"/>
  <c r="C81" i="11"/>
  <c r="E81" i="11"/>
  <c r="C59" i="11"/>
  <c r="E59" i="11"/>
  <c r="C78" i="24"/>
  <c r="E78" i="24"/>
  <c r="C163" i="9"/>
  <c r="E163" i="9"/>
  <c r="C71" i="9"/>
  <c r="E71" i="9"/>
  <c r="C193" i="8"/>
  <c r="C171" i="8"/>
  <c r="C151" i="8"/>
  <c r="C147" i="8"/>
  <c r="C105" i="8"/>
  <c r="E105" i="8"/>
  <c r="C59" i="8"/>
  <c r="E59" i="8"/>
  <c r="C57" i="8"/>
  <c r="E57" i="8"/>
  <c r="CI16" i="8"/>
  <c r="C217" i="8"/>
  <c r="C195" i="8"/>
  <c r="C173" i="8"/>
  <c r="C149" i="8"/>
  <c r="C127" i="8"/>
  <c r="E127" i="8"/>
  <c r="C213" i="8"/>
  <c r="C191" i="8"/>
  <c r="C169" i="8"/>
  <c r="C206" i="18"/>
  <c r="C180" i="18"/>
  <c r="C140" i="18"/>
  <c r="BG9" i="10"/>
  <c r="C157" i="10"/>
  <c r="E157" i="10"/>
  <c r="W8" i="10"/>
  <c r="C90" i="10"/>
  <c r="C211" i="14"/>
  <c r="B127" i="14"/>
  <c r="B126" i="14"/>
  <c r="B125" i="14"/>
  <c r="C71" i="14"/>
  <c r="B147" i="14"/>
  <c r="B146" i="14"/>
  <c r="B159" i="18"/>
  <c r="B216" i="8"/>
  <c r="B201" i="52"/>
  <c r="B179" i="52"/>
  <c r="B180" i="51"/>
  <c r="B92" i="51"/>
  <c r="B134" i="21"/>
  <c r="B179" i="51"/>
  <c r="B91" i="51"/>
  <c r="B189" i="24"/>
  <c r="C119" i="9"/>
  <c r="E119" i="9"/>
  <c r="C130" i="8"/>
  <c r="E130" i="8"/>
  <c r="C129" i="8"/>
  <c r="E129" i="8"/>
  <c r="C107" i="8"/>
  <c r="E107" i="8"/>
  <c r="C106" i="8"/>
  <c r="E106" i="8"/>
  <c r="C103" i="8"/>
  <c r="E103" i="8"/>
  <c r="C102" i="8"/>
  <c r="E102" i="8"/>
  <c r="C85" i="8"/>
  <c r="C83" i="8"/>
  <c r="C81" i="8"/>
  <c r="C63" i="8"/>
  <c r="E63" i="8"/>
  <c r="C61" i="8"/>
  <c r="E61" i="8"/>
  <c r="C148" i="14"/>
  <c r="E148" i="14"/>
  <c r="B124" i="14"/>
  <c r="B122" i="14"/>
  <c r="B111" i="14"/>
  <c r="C92" i="14"/>
  <c r="E92" i="14"/>
  <c r="C91" i="14"/>
  <c r="E91" i="14"/>
  <c r="B114" i="51"/>
  <c r="B211" i="41"/>
  <c r="B94" i="14"/>
  <c r="B71" i="18"/>
  <c r="B82" i="11"/>
  <c r="B148" i="12"/>
  <c r="B114" i="21"/>
  <c r="B146" i="29"/>
  <c r="B58" i="29"/>
  <c r="B80" i="11"/>
  <c r="BK16" i="8"/>
  <c r="C167" i="8"/>
  <c r="C145" i="8"/>
  <c r="B134" i="18"/>
  <c r="B56" i="18"/>
  <c r="B144" i="10"/>
  <c r="B201" i="51"/>
  <c r="B113" i="51"/>
  <c r="B69" i="51"/>
  <c r="B89" i="21"/>
  <c r="C218" i="29"/>
  <c r="C194" i="29"/>
  <c r="B111" i="29"/>
  <c r="C107" i="29"/>
  <c r="C103" i="29"/>
  <c r="B89" i="29"/>
  <c r="C64" i="29"/>
  <c r="C63" i="29"/>
  <c r="C60" i="29"/>
  <c r="C59" i="29"/>
  <c r="C189" i="8"/>
  <c r="C123" i="8"/>
  <c r="E123" i="8"/>
  <c r="C101" i="8"/>
  <c r="E101" i="8"/>
  <c r="AO16" i="8"/>
  <c r="AM16" i="8"/>
  <c r="C75" i="18"/>
  <c r="C73" i="18"/>
  <c r="C71" i="18"/>
  <c r="C69" i="18"/>
  <c r="C133" i="18"/>
  <c r="B56" i="17"/>
  <c r="AI9" i="10"/>
  <c r="C113" i="10"/>
  <c r="E113" i="10"/>
  <c r="B200" i="10"/>
  <c r="B189" i="14"/>
  <c r="B56" i="14"/>
  <c r="E63" i="17"/>
  <c r="B145" i="7"/>
  <c r="B188" i="14"/>
  <c r="B177" i="14"/>
  <c r="C150" i="14"/>
  <c r="E150" i="14"/>
  <c r="C95" i="14"/>
  <c r="E95" i="14"/>
  <c r="C89" i="14"/>
  <c r="E89" i="14"/>
  <c r="B18" i="5"/>
  <c r="B114" i="54"/>
  <c r="B83" i="11"/>
  <c r="B92" i="54"/>
  <c r="B88" i="51"/>
  <c r="B88" i="17"/>
  <c r="B88" i="11"/>
  <c r="B88" i="7"/>
  <c r="B88" i="20"/>
  <c r="B179" i="54"/>
  <c r="B157" i="54"/>
  <c r="B113" i="54"/>
  <c r="B91" i="54"/>
  <c r="B69" i="54"/>
  <c r="I128" i="21"/>
  <c r="I126" i="21"/>
  <c r="I124" i="21"/>
  <c r="I127" i="21"/>
  <c r="I125" i="21"/>
  <c r="I123" i="21"/>
  <c r="I194" i="20"/>
  <c r="I192" i="20"/>
  <c r="I190" i="20"/>
  <c r="I193" i="20"/>
  <c r="I191" i="20"/>
  <c r="I189" i="20"/>
  <c r="I215" i="29"/>
  <c r="I214" i="29"/>
  <c r="I200" i="29"/>
  <c r="I182" i="29"/>
  <c r="I181" i="29"/>
  <c r="I167" i="29"/>
  <c r="I160" i="29"/>
  <c r="I159" i="29"/>
  <c r="I134" i="29"/>
  <c r="I103" i="29"/>
  <c r="I83" i="29"/>
  <c r="I79" i="29"/>
  <c r="I182" i="12"/>
  <c r="I180" i="12"/>
  <c r="I178" i="12"/>
  <c r="I171" i="12"/>
  <c r="I169" i="12"/>
  <c r="I167" i="12"/>
  <c r="I115" i="11"/>
  <c r="B200" i="11"/>
  <c r="I149" i="41"/>
  <c r="I145" i="41"/>
  <c r="I103" i="41"/>
  <c r="I94" i="41"/>
  <c r="I90" i="41"/>
  <c r="I81" i="41"/>
  <c r="I72" i="41"/>
  <c r="I68" i="41"/>
  <c r="I202" i="24"/>
  <c r="I182" i="24"/>
  <c r="I149" i="24"/>
  <c r="I145" i="24"/>
  <c r="I125" i="24"/>
  <c r="I116" i="24"/>
  <c r="I112" i="24"/>
  <c r="B211" i="24"/>
  <c r="B123" i="24"/>
  <c r="I150" i="21"/>
  <c r="I148" i="21"/>
  <c r="I146" i="21"/>
  <c r="I149" i="21"/>
  <c r="I147" i="21"/>
  <c r="I145" i="21"/>
  <c r="I170" i="20"/>
  <c r="I171" i="20"/>
  <c r="I167" i="20"/>
  <c r="I139" i="20"/>
  <c r="I137" i="20"/>
  <c r="I135" i="20"/>
  <c r="I138" i="20"/>
  <c r="I136" i="20"/>
  <c r="I134" i="20"/>
  <c r="B145" i="13"/>
  <c r="I191" i="29"/>
  <c r="I190" i="29"/>
  <c r="I127" i="29"/>
  <c r="I114" i="29"/>
  <c r="I92" i="29"/>
  <c r="I72" i="29"/>
  <c r="I68" i="29"/>
  <c r="I61" i="29"/>
  <c r="I59" i="29"/>
  <c r="I57" i="29"/>
  <c r="B211" i="29"/>
  <c r="B189" i="29"/>
  <c r="B167" i="29"/>
  <c r="I202" i="12"/>
  <c r="I193" i="12"/>
  <c r="I191" i="12"/>
  <c r="I189" i="12"/>
  <c r="B79" i="12"/>
  <c r="I106" i="11"/>
  <c r="I102" i="11"/>
  <c r="I93" i="11"/>
  <c r="I193" i="41"/>
  <c r="I189" i="41"/>
  <c r="I180" i="41"/>
  <c r="I171" i="41"/>
  <c r="I167" i="41"/>
  <c r="I158" i="41"/>
  <c r="I61" i="41"/>
  <c r="I57" i="41"/>
  <c r="I160" i="24"/>
  <c r="I156" i="24"/>
  <c r="I136" i="24"/>
  <c r="I94" i="24"/>
  <c r="I92" i="24"/>
  <c r="I90" i="24"/>
  <c r="B167" i="24"/>
  <c r="B57" i="24"/>
  <c r="V29" i="5"/>
  <c r="S28" i="5"/>
  <c r="S27" i="5"/>
  <c r="S24" i="5"/>
  <c r="W24" i="5"/>
  <c r="E30" i="24"/>
  <c r="BB22" i="24"/>
  <c r="C75" i="9"/>
  <c r="E75" i="9"/>
  <c r="C73" i="9"/>
  <c r="E73" i="9"/>
  <c r="B156" i="9"/>
  <c r="B112" i="9"/>
  <c r="CL24" i="8"/>
  <c r="P16" i="5"/>
  <c r="E43" i="8"/>
  <c r="F43" i="8"/>
  <c r="B58" i="8"/>
  <c r="BA16" i="8"/>
  <c r="BB22" i="8"/>
  <c r="AY16" i="8"/>
  <c r="C144" i="8"/>
  <c r="B122" i="8"/>
  <c r="C16" i="8"/>
  <c r="E40" i="18"/>
  <c r="F40" i="18"/>
  <c r="AV22" i="18"/>
  <c r="AV24" i="18"/>
  <c r="I17" i="5"/>
  <c r="E31" i="18"/>
  <c r="C162" i="18"/>
  <c r="E162" i="18"/>
  <c r="C74" i="18"/>
  <c r="C204" i="18"/>
  <c r="C182" i="18"/>
  <c r="C138" i="18"/>
  <c r="C72" i="18"/>
  <c r="C158" i="18"/>
  <c r="E158" i="18"/>
  <c r="C70" i="18"/>
  <c r="C156" i="18"/>
  <c r="E156" i="18"/>
  <c r="K16" i="18"/>
  <c r="C68" i="18"/>
  <c r="BE16" i="18"/>
  <c r="C155" i="18"/>
  <c r="E155" i="18"/>
  <c r="C67" i="18"/>
  <c r="B166" i="17"/>
  <c r="B78" i="17"/>
  <c r="B67" i="17"/>
  <c r="B158" i="52"/>
  <c r="B180" i="52"/>
  <c r="B202" i="52"/>
  <c r="B199" i="21"/>
  <c r="B67" i="21"/>
  <c r="E41" i="21"/>
  <c r="F41" i="21"/>
  <c r="E37" i="21"/>
  <c r="F37" i="21"/>
  <c r="E33" i="21"/>
  <c r="F33" i="21"/>
  <c r="E31" i="21"/>
  <c r="BB22" i="21"/>
  <c r="B100" i="20"/>
  <c r="P10" i="5"/>
  <c r="H10" i="5"/>
  <c r="D10" i="5"/>
  <c r="B56" i="13"/>
  <c r="S29" i="5"/>
  <c r="V28" i="5"/>
  <c r="S26" i="5"/>
  <c r="S25" i="5"/>
  <c r="R23" i="5"/>
  <c r="B210" i="29"/>
  <c r="C196" i="29"/>
  <c r="C192" i="29"/>
  <c r="C188" i="29"/>
  <c r="B166" i="29"/>
  <c r="C152" i="29"/>
  <c r="C150" i="29"/>
  <c r="C148" i="29"/>
  <c r="C146" i="29"/>
  <c r="C144" i="29"/>
  <c r="C108" i="29"/>
  <c r="C106" i="29"/>
  <c r="C104" i="29"/>
  <c r="C102" i="29"/>
  <c r="C100" i="29"/>
  <c r="B210" i="12"/>
  <c r="C196" i="12"/>
  <c r="B166" i="12"/>
  <c r="B122" i="12"/>
  <c r="B78" i="12"/>
  <c r="O8" i="5"/>
  <c r="G8" i="5"/>
  <c r="B8" i="5"/>
  <c r="B188" i="11"/>
  <c r="B144" i="11"/>
  <c r="B100" i="11"/>
  <c r="E37" i="11"/>
  <c r="F37" i="11"/>
  <c r="E33" i="11"/>
  <c r="CF24" i="11"/>
  <c r="O11" i="5"/>
  <c r="BH24" i="11"/>
  <c r="K11" i="5"/>
  <c r="AJ24" i="11"/>
  <c r="C205" i="9"/>
  <c r="C161" i="9"/>
  <c r="E161" i="9"/>
  <c r="C117" i="9"/>
  <c r="E117" i="9"/>
  <c r="C69" i="9"/>
  <c r="E69" i="9"/>
  <c r="B178" i="9"/>
  <c r="B134" i="9"/>
  <c r="B90" i="9"/>
  <c r="B122" i="9"/>
  <c r="C67" i="9"/>
  <c r="E67" i="9"/>
  <c r="CL22" i="8"/>
  <c r="F24" i="8"/>
  <c r="B16" i="5"/>
  <c r="BY16" i="8"/>
  <c r="BZ22" i="8"/>
  <c r="BW16" i="8"/>
  <c r="C188" i="8"/>
  <c r="B166" i="8"/>
  <c r="AA16" i="8"/>
  <c r="C100" i="8"/>
  <c r="E100" i="8"/>
  <c r="B78" i="8"/>
  <c r="CF24" i="18"/>
  <c r="O17" i="5"/>
  <c r="E42" i="18"/>
  <c r="F42" i="18"/>
  <c r="BH24" i="18"/>
  <c r="K17" i="5"/>
  <c r="AJ24" i="18"/>
  <c r="G17" i="5"/>
  <c r="C201" i="18"/>
  <c r="C179" i="18"/>
  <c r="B200" i="18"/>
  <c r="BQ16" i="18"/>
  <c r="AU16" i="18"/>
  <c r="AS16" i="18"/>
  <c r="C134" i="18"/>
  <c r="CC16" i="18"/>
  <c r="B78" i="18"/>
  <c r="L18" i="5"/>
  <c r="B210" i="17"/>
  <c r="B122" i="17"/>
  <c r="B111" i="17"/>
  <c r="AP24" i="10"/>
  <c r="H13" i="5"/>
  <c r="AP22" i="10"/>
  <c r="E33" i="10"/>
  <c r="F33" i="10" s="1"/>
  <c r="E22" i="5"/>
  <c r="C201" i="10"/>
  <c r="E201" i="10" s="1"/>
  <c r="B157" i="10"/>
  <c r="B156" i="10"/>
  <c r="C122" i="10"/>
  <c r="C112" i="10"/>
  <c r="E112" i="10" s="1"/>
  <c r="B79" i="10"/>
  <c r="E35" i="10"/>
  <c r="F35" i="10" s="1"/>
  <c r="BT24" i="10"/>
  <c r="M13" i="5" s="1"/>
  <c r="BN24" i="10"/>
  <c r="L13" i="5" s="1"/>
  <c r="R24" i="10"/>
  <c r="D13" i="5" s="1"/>
  <c r="F24" i="10"/>
  <c r="B13" i="5" s="1"/>
  <c r="E29" i="10"/>
  <c r="F29" i="10" s="1"/>
  <c r="F44" i="10" s="1"/>
  <c r="D13" i="1" s="1"/>
  <c r="C13" i="1" s="1"/>
  <c r="C79" i="7"/>
  <c r="D9" i="5"/>
  <c r="C101" i="7"/>
  <c r="B199" i="7"/>
  <c r="B212" i="14"/>
  <c r="B5" i="5"/>
  <c r="C97" i="14"/>
  <c r="E97" i="14"/>
  <c r="C93" i="14"/>
  <c r="E93" i="14"/>
  <c r="B68" i="14"/>
  <c r="B211" i="14"/>
  <c r="B210" i="14"/>
  <c r="B199" i="14"/>
  <c r="B129" i="14"/>
  <c r="B128" i="14"/>
  <c r="L5" i="5"/>
  <c r="C126" i="14"/>
  <c r="B67" i="14"/>
  <c r="B77" i="54"/>
  <c r="R29" i="5"/>
  <c r="W29" i="5"/>
  <c r="R28" i="5"/>
  <c r="W28" i="5"/>
  <c r="R26" i="5"/>
  <c r="W26" i="5"/>
  <c r="T27" i="5"/>
  <c r="W27" i="5"/>
  <c r="T25" i="5"/>
  <c r="W25" i="5"/>
  <c r="S23" i="5"/>
  <c r="W23" i="5"/>
  <c r="C8" i="40"/>
  <c r="AN4" i="56"/>
  <c r="B121" i="56"/>
  <c r="AH4" i="41"/>
  <c r="B110" i="41"/>
  <c r="AH4" i="52"/>
  <c r="B110" i="52"/>
  <c r="AH4" i="29"/>
  <c r="B110" i="29"/>
  <c r="AH4" i="21"/>
  <c r="B110" i="21"/>
  <c r="AH4" i="20"/>
  <c r="B110" i="20"/>
  <c r="AH4" i="13"/>
  <c r="B110" i="13"/>
  <c r="AH4" i="12"/>
  <c r="B110" i="12"/>
  <c r="AH4" i="54"/>
  <c r="B110" i="54"/>
  <c r="AH4" i="11"/>
  <c r="B110" i="11"/>
  <c r="AH4" i="24"/>
  <c r="B110" i="24"/>
  <c r="AH4" i="9"/>
  <c r="B110" i="9"/>
  <c r="AH4" i="8"/>
  <c r="B110" i="8"/>
  <c r="AH4" i="18"/>
  <c r="B110" i="18"/>
  <c r="AH4" i="17"/>
  <c r="B110" i="17"/>
  <c r="AH4" i="7"/>
  <c r="B110" i="7"/>
  <c r="AH4" i="14"/>
  <c r="B110" i="14"/>
  <c r="AH4" i="51"/>
  <c r="B110" i="51"/>
  <c r="AH4" i="10"/>
  <c r="B110" i="10" s="1"/>
  <c r="B135" i="54"/>
  <c r="B157" i="51"/>
  <c r="B150" i="11"/>
  <c r="B145" i="24"/>
  <c r="B216" i="12"/>
  <c r="B215" i="12"/>
  <c r="B124" i="29"/>
  <c r="B214" i="12"/>
  <c r="B156" i="24"/>
  <c r="B158" i="51"/>
  <c r="B80" i="29"/>
  <c r="B112" i="10"/>
  <c r="B178" i="10"/>
  <c r="B101" i="8"/>
  <c r="B167" i="14"/>
  <c r="B213" i="11"/>
  <c r="B194" i="11"/>
  <c r="B101" i="17"/>
  <c r="B146" i="17"/>
  <c r="B189" i="12"/>
  <c r="B106" i="11"/>
  <c r="B90" i="24"/>
  <c r="B146" i="24"/>
  <c r="B57" i="20"/>
  <c r="B79" i="20"/>
  <c r="B193" i="8"/>
  <c r="B71" i="51"/>
  <c r="B137" i="51"/>
  <c r="B124" i="20"/>
  <c r="B148" i="14"/>
  <c r="B190" i="24"/>
  <c r="B70" i="9"/>
  <c r="B93" i="51"/>
  <c r="B181" i="52"/>
  <c r="B203" i="52"/>
  <c r="B103" i="29"/>
  <c r="B167" i="7"/>
  <c r="B159" i="52"/>
  <c r="B181" i="51"/>
  <c r="B217" i="8"/>
  <c r="B218" i="8"/>
  <c r="B160" i="18"/>
  <c r="B123" i="7"/>
  <c r="B145" i="8"/>
  <c r="B57" i="18"/>
  <c r="B135" i="18"/>
  <c r="B126" i="11"/>
  <c r="B203" i="51"/>
  <c r="B115" i="51"/>
  <c r="B57" i="7"/>
  <c r="B201" i="10"/>
  <c r="B57" i="17"/>
  <c r="B169" i="11"/>
  <c r="B59" i="29"/>
  <c r="B147" i="29"/>
  <c r="B194" i="17"/>
  <c r="B62" i="11"/>
  <c r="B72" i="18"/>
  <c r="B95" i="14"/>
  <c r="B123" i="17"/>
  <c r="B211" i="17"/>
  <c r="B79" i="8"/>
  <c r="B91" i="9"/>
  <c r="B135" i="9"/>
  <c r="B179" i="9"/>
  <c r="BG16" i="18"/>
  <c r="BH22" i="18"/>
  <c r="B178" i="18"/>
  <c r="B59" i="8"/>
  <c r="B113" i="9"/>
  <c r="B157" i="9"/>
  <c r="B201" i="9"/>
  <c r="B146" i="13"/>
  <c r="B84" i="11"/>
  <c r="B159" i="54"/>
  <c r="B115" i="54"/>
  <c r="B71" i="54"/>
  <c r="B69" i="14"/>
  <c r="B213" i="14"/>
  <c r="B101" i="7"/>
  <c r="R22" i="5"/>
  <c r="T22" i="5"/>
  <c r="B201" i="18"/>
  <c r="B167" i="8"/>
  <c r="F33" i="11"/>
  <c r="F31" i="21"/>
  <c r="B79" i="17"/>
  <c r="B167" i="17"/>
  <c r="F31" i="18"/>
  <c r="B123" i="8"/>
  <c r="F30" i="24"/>
  <c r="B168" i="24"/>
  <c r="B168" i="29"/>
  <c r="B190" i="29"/>
  <c r="B212" i="29"/>
  <c r="B124" i="24"/>
  <c r="B212" i="24"/>
  <c r="S22" i="5"/>
  <c r="B93" i="54"/>
  <c r="C9" i="40"/>
  <c r="AT4" i="56"/>
  <c r="B132" i="56"/>
  <c r="AN4" i="7"/>
  <c r="B121" i="7"/>
  <c r="AN4" i="21"/>
  <c r="B121" i="21"/>
  <c r="AN4" i="13"/>
  <c r="B121" i="13"/>
  <c r="AN4" i="54"/>
  <c r="B121" i="54"/>
  <c r="AN4" i="24"/>
  <c r="B121" i="24"/>
  <c r="AN4" i="8"/>
  <c r="B121" i="8"/>
  <c r="AN4" i="17"/>
  <c r="B121" i="17"/>
  <c r="AN4" i="14"/>
  <c r="B121" i="14"/>
  <c r="AN4" i="51"/>
  <c r="B121" i="51"/>
  <c r="AN4" i="10"/>
  <c r="B121" i="10"/>
  <c r="AN4" i="41"/>
  <c r="B121" i="41"/>
  <c r="AN4" i="52"/>
  <c r="B121" i="52"/>
  <c r="AN4" i="29"/>
  <c r="B121" i="29"/>
  <c r="AN4" i="20"/>
  <c r="B121" i="20"/>
  <c r="AN4" i="12"/>
  <c r="B121" i="12"/>
  <c r="AN4" i="11"/>
  <c r="B121" i="11"/>
  <c r="AN4" i="9"/>
  <c r="B121" i="9"/>
  <c r="AN4" i="18"/>
  <c r="B121" i="18"/>
  <c r="H42" i="2"/>
  <c r="B125" i="29"/>
  <c r="B151" i="11"/>
  <c r="B136" i="54"/>
  <c r="B113" i="10"/>
  <c r="B159" i="51"/>
  <c r="B102" i="8"/>
  <c r="B81" i="29"/>
  <c r="B168" i="14"/>
  <c r="B147" i="24"/>
  <c r="B108" i="11"/>
  <c r="B107" i="11"/>
  <c r="B147" i="17"/>
  <c r="B195" i="11"/>
  <c r="B214" i="11"/>
  <c r="B91" i="24"/>
  <c r="B190" i="12"/>
  <c r="B102" i="17"/>
  <c r="B194" i="8"/>
  <c r="B138" i="51"/>
  <c r="B72" i="51"/>
  <c r="B160" i="52"/>
  <c r="B104" i="29"/>
  <c r="B204" i="52"/>
  <c r="B182" i="52"/>
  <c r="B161" i="18"/>
  <c r="B182" i="51"/>
  <c r="B168" i="7"/>
  <c r="B94" i="51"/>
  <c r="B71" i="9"/>
  <c r="B191" i="24"/>
  <c r="B149" i="14"/>
  <c r="B97" i="14"/>
  <c r="B96" i="14"/>
  <c r="B148" i="29"/>
  <c r="B60" i="29"/>
  <c r="B170" i="11"/>
  <c r="B58" i="17"/>
  <c r="B202" i="10"/>
  <c r="B58" i="7"/>
  <c r="B116" i="51"/>
  <c r="B204" i="51"/>
  <c r="B136" i="18"/>
  <c r="B146" i="8"/>
  <c r="B124" i="7"/>
  <c r="B73" i="18"/>
  <c r="B64" i="11"/>
  <c r="B63" i="11"/>
  <c r="B195" i="17"/>
  <c r="B196" i="17"/>
  <c r="B127" i="11"/>
  <c r="B94" i="54"/>
  <c r="B213" i="24"/>
  <c r="B125" i="24"/>
  <c r="B213" i="29"/>
  <c r="B191" i="29"/>
  <c r="B169" i="29"/>
  <c r="B168" i="17"/>
  <c r="B80" i="17"/>
  <c r="B202" i="18"/>
  <c r="B102" i="7"/>
  <c r="B147" i="13"/>
  <c r="B202" i="9"/>
  <c r="B158" i="9"/>
  <c r="B114" i="9"/>
  <c r="B60" i="8"/>
  <c r="B180" i="9"/>
  <c r="B136" i="9"/>
  <c r="B92" i="9"/>
  <c r="B212" i="17"/>
  <c r="B124" i="17"/>
  <c r="B169" i="24"/>
  <c r="B124" i="8"/>
  <c r="B168" i="8"/>
  <c r="W22" i="5"/>
  <c r="B214" i="14"/>
  <c r="B70" i="14"/>
  <c r="B72" i="54"/>
  <c r="B116" i="54"/>
  <c r="B160" i="54"/>
  <c r="B86" i="11"/>
  <c r="B85" i="11"/>
  <c r="B179" i="18"/>
  <c r="B80" i="8"/>
  <c r="AZ4" i="56"/>
  <c r="B143" i="56"/>
  <c r="AT4" i="41"/>
  <c r="B132" i="41"/>
  <c r="AT4" i="52"/>
  <c r="B132" i="52"/>
  <c r="AT4" i="29"/>
  <c r="B132" i="29"/>
  <c r="AT4" i="21"/>
  <c r="B132" i="21"/>
  <c r="AT4" i="20"/>
  <c r="B132" i="20"/>
  <c r="AT4" i="13"/>
  <c r="B132" i="13"/>
  <c r="AT4" i="12"/>
  <c r="B132" i="12"/>
  <c r="AT4" i="54"/>
  <c r="B132" i="54"/>
  <c r="AT4" i="11"/>
  <c r="B132" i="11"/>
  <c r="AT4" i="24"/>
  <c r="B132" i="24"/>
  <c r="AT4" i="9"/>
  <c r="B132" i="9"/>
  <c r="AT4" i="8"/>
  <c r="B132" i="8"/>
  <c r="AT4" i="18"/>
  <c r="B132" i="18"/>
  <c r="AT4" i="17"/>
  <c r="B132" i="17"/>
  <c r="AT4" i="7"/>
  <c r="B132" i="7"/>
  <c r="AT4" i="14"/>
  <c r="B132" i="14"/>
  <c r="AT4" i="51"/>
  <c r="B132" i="51"/>
  <c r="AT4" i="10"/>
  <c r="B132" i="10" s="1"/>
  <c r="B137" i="54"/>
  <c r="B126" i="29"/>
  <c r="B82" i="29"/>
  <c r="B103" i="8"/>
  <c r="B160" i="51"/>
  <c r="B169" i="14"/>
  <c r="B103" i="17"/>
  <c r="B215" i="11"/>
  <c r="B148" i="17"/>
  <c r="B191" i="12"/>
  <c r="B196" i="8"/>
  <c r="B195" i="8"/>
  <c r="B73" i="51"/>
  <c r="B139" i="51"/>
  <c r="B162" i="18"/>
  <c r="B163" i="18"/>
  <c r="B105" i="29"/>
  <c r="B150" i="14"/>
  <c r="B72" i="9"/>
  <c r="B95" i="51"/>
  <c r="B183" i="51"/>
  <c r="B183" i="52"/>
  <c r="B205" i="52"/>
  <c r="B161" i="52"/>
  <c r="B128" i="11"/>
  <c r="B171" i="11"/>
  <c r="B61" i="29"/>
  <c r="B149" i="29"/>
  <c r="B74" i="18"/>
  <c r="B75" i="18"/>
  <c r="B147" i="8"/>
  <c r="B137" i="18"/>
  <c r="B205" i="51"/>
  <c r="B117" i="51"/>
  <c r="B59" i="17"/>
  <c r="B81" i="8"/>
  <c r="B71" i="14"/>
  <c r="B215" i="14"/>
  <c r="B170" i="24"/>
  <c r="B125" i="17"/>
  <c r="B213" i="17"/>
  <c r="B61" i="8"/>
  <c r="B192" i="29"/>
  <c r="B126" i="24"/>
  <c r="B214" i="24"/>
  <c r="B180" i="18"/>
  <c r="B169" i="8"/>
  <c r="B125" i="8"/>
  <c r="B93" i="9"/>
  <c r="B137" i="9"/>
  <c r="B181" i="9"/>
  <c r="B115" i="9"/>
  <c r="B159" i="9"/>
  <c r="B203" i="9"/>
  <c r="B203" i="18"/>
  <c r="B81" i="17"/>
  <c r="B169" i="17"/>
  <c r="B170" i="29"/>
  <c r="B214" i="29"/>
  <c r="C11" i="40"/>
  <c r="BF4" i="56"/>
  <c r="B154" i="56"/>
  <c r="AZ4" i="41"/>
  <c r="B143" i="41"/>
  <c r="AZ4" i="7"/>
  <c r="B143" i="7"/>
  <c r="AZ4" i="52"/>
  <c r="B143" i="52"/>
  <c r="AZ4" i="29"/>
  <c r="B143" i="29"/>
  <c r="AZ4" i="20"/>
  <c r="B143" i="20"/>
  <c r="AZ4" i="12"/>
  <c r="B143" i="12"/>
  <c r="AZ4" i="11"/>
  <c r="B143" i="11"/>
  <c r="AZ4" i="9"/>
  <c r="B143" i="9"/>
  <c r="AZ4" i="18"/>
  <c r="B143" i="18"/>
  <c r="AZ4" i="14"/>
  <c r="B143" i="14"/>
  <c r="AZ4" i="51"/>
  <c r="B143" i="51"/>
  <c r="AZ4" i="10"/>
  <c r="B143" i="10" s="1"/>
  <c r="AZ4" i="21"/>
  <c r="B143" i="21"/>
  <c r="AZ4" i="13"/>
  <c r="B143" i="13"/>
  <c r="AZ4" i="54"/>
  <c r="B143" i="54"/>
  <c r="AZ4" i="24"/>
  <c r="B143" i="24"/>
  <c r="AZ4" i="8"/>
  <c r="B143" i="8"/>
  <c r="AZ4" i="17"/>
  <c r="B143" i="17"/>
  <c r="B127" i="29"/>
  <c r="B138" i="54"/>
  <c r="B104" i="8"/>
  <c r="B83" i="29"/>
  <c r="B161" i="51"/>
  <c r="B170" i="14"/>
  <c r="B192" i="12"/>
  <c r="B149" i="17"/>
  <c r="B216" i="11"/>
  <c r="B104" i="17"/>
  <c r="B140" i="51"/>
  <c r="B141" i="51"/>
  <c r="B74" i="51"/>
  <c r="B75" i="51"/>
  <c r="B162" i="52"/>
  <c r="B206" i="52"/>
  <c r="B207" i="52"/>
  <c r="B185" i="52"/>
  <c r="B184" i="52"/>
  <c r="B106" i="29"/>
  <c r="B184" i="51"/>
  <c r="B185" i="51"/>
  <c r="B96" i="51"/>
  <c r="B97" i="51"/>
  <c r="B73" i="9"/>
  <c r="B152" i="14"/>
  <c r="B151" i="14"/>
  <c r="B118" i="51"/>
  <c r="B119" i="51"/>
  <c r="B206" i="51"/>
  <c r="B207" i="51"/>
  <c r="B150" i="29"/>
  <c r="B62" i="29"/>
  <c r="B129" i="11"/>
  <c r="B60" i="17"/>
  <c r="B138" i="18"/>
  <c r="B148" i="8"/>
  <c r="B172" i="11"/>
  <c r="B215" i="29"/>
  <c r="B204" i="18"/>
  <c r="B170" i="17"/>
  <c r="B82" i="17"/>
  <c r="B170" i="8"/>
  <c r="B181" i="18"/>
  <c r="B193" i="29"/>
  <c r="B62" i="8"/>
  <c r="B216" i="14"/>
  <c r="B72" i="14"/>
  <c r="B171" i="29"/>
  <c r="B204" i="9"/>
  <c r="B160" i="9"/>
  <c r="B116" i="9"/>
  <c r="B182" i="9"/>
  <c r="B138" i="9"/>
  <c r="B94" i="9"/>
  <c r="B126" i="8"/>
  <c r="B215" i="24"/>
  <c r="B127" i="24"/>
  <c r="B214" i="17"/>
  <c r="B126" i="17"/>
  <c r="B171" i="24"/>
  <c r="B82" i="8"/>
  <c r="BF4" i="41"/>
  <c r="B154" i="41"/>
  <c r="BF4" i="29"/>
  <c r="B154" i="29"/>
  <c r="BF4" i="20"/>
  <c r="B154" i="20"/>
  <c r="BF4" i="12"/>
  <c r="B154" i="12"/>
  <c r="BF4" i="11"/>
  <c r="B154" i="11"/>
  <c r="BF4" i="9"/>
  <c r="B154" i="9"/>
  <c r="BF4" i="18"/>
  <c r="B154" i="18"/>
  <c r="BF4" i="7"/>
  <c r="B154" i="7"/>
  <c r="BF4" i="51"/>
  <c r="B154" i="51"/>
  <c r="B128" i="29"/>
  <c r="B162" i="51"/>
  <c r="B163" i="51"/>
  <c r="B105" i="8"/>
  <c r="B84" i="29"/>
  <c r="B171" i="14"/>
  <c r="B105" i="17"/>
  <c r="B150" i="17"/>
  <c r="B217" i="11"/>
  <c r="B193" i="12"/>
  <c r="B75" i="9"/>
  <c r="B74" i="9"/>
  <c r="B108" i="29"/>
  <c r="B107" i="29"/>
  <c r="B139" i="18"/>
  <c r="B61" i="17"/>
  <c r="B63" i="29"/>
  <c r="B64" i="29"/>
  <c r="B151" i="29"/>
  <c r="B152" i="29"/>
  <c r="B173" i="11"/>
  <c r="B149" i="8"/>
  <c r="B83" i="8"/>
  <c r="B172" i="24"/>
  <c r="B128" i="24"/>
  <c r="B216" i="24"/>
  <c r="B73" i="14"/>
  <c r="B182" i="18"/>
  <c r="B205" i="18"/>
  <c r="B127" i="17"/>
  <c r="B215" i="17"/>
  <c r="B127" i="8"/>
  <c r="B95" i="9"/>
  <c r="B139" i="9"/>
  <c r="B183" i="9"/>
  <c r="B117" i="9"/>
  <c r="B161" i="9"/>
  <c r="B205" i="9"/>
  <c r="B172" i="29"/>
  <c r="B217" i="14"/>
  <c r="B218" i="14"/>
  <c r="B64" i="8"/>
  <c r="B63" i="8"/>
  <c r="B194" i="29"/>
  <c r="B171" i="8"/>
  <c r="B83" i="17"/>
  <c r="B171" i="17"/>
  <c r="B216" i="29"/>
  <c r="B130" i="29"/>
  <c r="B129" i="29"/>
  <c r="B85" i="29"/>
  <c r="B86" i="29"/>
  <c r="B106" i="8"/>
  <c r="B172" i="14"/>
  <c r="B106" i="17"/>
  <c r="B194" i="12"/>
  <c r="B152" i="17"/>
  <c r="B151" i="17"/>
  <c r="B62" i="17"/>
  <c r="B141" i="18"/>
  <c r="B140" i="18"/>
  <c r="B150" i="8"/>
  <c r="B172" i="8"/>
  <c r="B128" i="8"/>
  <c r="B183" i="18"/>
  <c r="B217" i="24"/>
  <c r="B173" i="24"/>
  <c r="B84" i="8"/>
  <c r="B218" i="29"/>
  <c r="B217" i="29"/>
  <c r="B172" i="17"/>
  <c r="B84" i="17"/>
  <c r="B196" i="29"/>
  <c r="B195" i="29"/>
  <c r="B174" i="29"/>
  <c r="B173" i="29"/>
  <c r="B206" i="9"/>
  <c r="B207" i="9"/>
  <c r="B162" i="9"/>
  <c r="B163" i="9"/>
  <c r="B118" i="9"/>
  <c r="B119" i="9"/>
  <c r="B184" i="9"/>
  <c r="B185" i="9"/>
  <c r="B140" i="9"/>
  <c r="B141" i="9"/>
  <c r="B96" i="9"/>
  <c r="B97" i="9"/>
  <c r="B216" i="17"/>
  <c r="B128" i="17"/>
  <c r="B207" i="18"/>
  <c r="B206" i="18"/>
  <c r="B75" i="14"/>
  <c r="B74" i="14"/>
  <c r="B107" i="8"/>
  <c r="B108" i="8"/>
  <c r="B174" i="14"/>
  <c r="B173" i="14"/>
  <c r="B195" i="12"/>
  <c r="B196" i="12"/>
  <c r="B107" i="17"/>
  <c r="B108" i="17"/>
  <c r="B152" i="8"/>
  <c r="B151" i="8"/>
  <c r="B63" i="17"/>
  <c r="B64" i="17"/>
  <c r="B130" i="17"/>
  <c r="B129" i="17"/>
  <c r="B218" i="17"/>
  <c r="B217" i="17"/>
  <c r="B86" i="17"/>
  <c r="B85" i="17"/>
  <c r="B174" i="17"/>
  <c r="B173" i="17"/>
  <c r="B85" i="8"/>
  <c r="B86" i="8"/>
  <c r="B185" i="18"/>
  <c r="B184" i="18"/>
  <c r="B130" i="8"/>
  <c r="B129" i="8"/>
  <c r="B174" i="8"/>
  <c r="B173" i="8"/>
  <c r="V11" i="5"/>
  <c r="I214" i="24"/>
  <c r="I215" i="24"/>
  <c r="I211" i="24"/>
  <c r="K49" i="24"/>
  <c r="J49" i="24"/>
  <c r="L49" i="24"/>
  <c r="CL24" i="52"/>
  <c r="P14" i="5"/>
  <c r="I215" i="52"/>
  <c r="I213" i="52"/>
  <c r="I214" i="52"/>
  <c r="I211" i="52"/>
  <c r="I216" i="52"/>
  <c r="I212" i="52"/>
  <c r="I211" i="7"/>
  <c r="K49" i="7"/>
  <c r="E43" i="51"/>
  <c r="F43" i="51"/>
  <c r="I214" i="21"/>
  <c r="I211" i="21"/>
  <c r="I212" i="21"/>
  <c r="I215" i="21"/>
  <c r="I216" i="21"/>
  <c r="I213" i="21"/>
  <c r="CL24" i="21"/>
  <c r="P19" i="5"/>
  <c r="E43" i="21"/>
  <c r="F43" i="21"/>
  <c r="I213" i="11"/>
  <c r="I214" i="11"/>
  <c r="I215" i="54"/>
  <c r="CL24" i="54"/>
  <c r="P6" i="5"/>
  <c r="I211" i="14"/>
  <c r="K49" i="14"/>
  <c r="CL24" i="14"/>
  <c r="P5" i="5"/>
  <c r="E43" i="14"/>
  <c r="F43" i="14"/>
  <c r="I214" i="20"/>
  <c r="I215" i="20"/>
  <c r="I211" i="20"/>
  <c r="I216" i="20"/>
  <c r="I212" i="20"/>
  <c r="I213" i="20"/>
  <c r="L49" i="20"/>
  <c r="I216" i="9"/>
  <c r="CL24" i="13"/>
  <c r="P12" i="5"/>
  <c r="E43" i="13"/>
  <c r="F43" i="13"/>
  <c r="I212" i="12"/>
  <c r="I213" i="12"/>
  <c r="I215" i="12"/>
  <c r="I211" i="12"/>
  <c r="I214" i="12"/>
  <c r="E42" i="8"/>
  <c r="F42" i="8"/>
  <c r="I203" i="51"/>
  <c r="I204" i="51"/>
  <c r="I203" i="20"/>
  <c r="I204" i="20"/>
  <c r="I200" i="20"/>
  <c r="I205" i="20"/>
  <c r="I202" i="20"/>
  <c r="I201" i="20"/>
  <c r="CF24" i="13"/>
  <c r="O12" i="5"/>
  <c r="E42" i="11"/>
  <c r="F42" i="11"/>
  <c r="I203" i="11"/>
  <c r="I200" i="54"/>
  <c r="I201" i="54"/>
  <c r="CF24" i="7"/>
  <c r="O9" i="5"/>
  <c r="I204" i="14"/>
  <c r="I201" i="52"/>
  <c r="I204" i="52"/>
  <c r="I200" i="12"/>
  <c r="AK45" i="3"/>
  <c r="AL45" i="3"/>
  <c r="C44" i="3"/>
  <c r="C74" i="3"/>
  <c r="I193" i="21"/>
  <c r="I194" i="21"/>
  <c r="I189" i="54"/>
  <c r="I190" i="54"/>
  <c r="BZ24" i="13"/>
  <c r="N12" i="5"/>
  <c r="BZ24" i="8"/>
  <c r="N16" i="5"/>
  <c r="E41" i="8"/>
  <c r="F41" i="8"/>
  <c r="BZ20" i="24"/>
  <c r="C41" i="24"/>
  <c r="D41" i="24"/>
  <c r="I191" i="24"/>
  <c r="I192" i="51"/>
  <c r="BZ24" i="51"/>
  <c r="N7" i="5"/>
  <c r="S7" i="5"/>
  <c r="I190" i="14"/>
  <c r="I192" i="14"/>
  <c r="I189" i="14"/>
  <c r="I194" i="14"/>
  <c r="BZ24" i="9"/>
  <c r="N4" i="5"/>
  <c r="I194" i="9"/>
  <c r="BZ24" i="11"/>
  <c r="N11" i="5"/>
  <c r="I189" i="11"/>
  <c r="I190" i="11"/>
  <c r="I194" i="11"/>
  <c r="E41" i="11"/>
  <c r="F41" i="11"/>
  <c r="BT24" i="24"/>
  <c r="M15" i="5"/>
  <c r="BT24" i="59"/>
  <c r="BT24" i="14"/>
  <c r="M5" i="5"/>
  <c r="E40" i="14"/>
  <c r="F40" i="14"/>
  <c r="I181" i="20"/>
  <c r="I182" i="20"/>
  <c r="I178" i="20"/>
  <c r="I183" i="20"/>
  <c r="I180" i="20"/>
  <c r="I179" i="20"/>
  <c r="BT24" i="20"/>
  <c r="M10" i="5"/>
  <c r="BT24" i="13"/>
  <c r="M12" i="5"/>
  <c r="I181" i="54"/>
  <c r="I179" i="54"/>
  <c r="BT24" i="17"/>
  <c r="M18" i="5"/>
  <c r="BT24" i="7"/>
  <c r="M9" i="5"/>
  <c r="BT24" i="18"/>
  <c r="M17" i="5"/>
  <c r="I178" i="11"/>
  <c r="I181" i="11"/>
  <c r="I180" i="21"/>
  <c r="I183" i="21"/>
  <c r="I183" i="52"/>
  <c r="I179" i="52"/>
  <c r="I178" i="52"/>
  <c r="I181" i="52"/>
  <c r="C3" i="42"/>
  <c r="C4" i="42"/>
  <c r="BN24" i="24"/>
  <c r="L15" i="5"/>
  <c r="I169" i="24"/>
  <c r="E39" i="24"/>
  <c r="F39" i="24"/>
  <c r="I169" i="20"/>
  <c r="I168" i="20"/>
  <c r="BN24" i="20"/>
  <c r="L10" i="5"/>
  <c r="S10" i="5"/>
  <c r="I170" i="54"/>
  <c r="I168" i="54"/>
  <c r="BN24" i="54"/>
  <c r="L6" i="5"/>
  <c r="BN20" i="11"/>
  <c r="C39" i="11"/>
  <c r="D39" i="11"/>
  <c r="I169" i="11"/>
  <c r="I172" i="11"/>
  <c r="I171" i="11"/>
  <c r="I168" i="11"/>
  <c r="I168" i="61"/>
  <c r="I172" i="61"/>
  <c r="I172" i="9"/>
  <c r="BN24" i="52"/>
  <c r="L14" i="5"/>
  <c r="I172" i="52"/>
  <c r="I170" i="52"/>
  <c r="I167" i="52"/>
  <c r="I168" i="52"/>
  <c r="I171" i="21"/>
  <c r="I172" i="21"/>
  <c r="I169" i="21"/>
  <c r="I170" i="21"/>
  <c r="I167" i="21"/>
  <c r="I168" i="21"/>
  <c r="E44" i="21"/>
  <c r="BT20" i="2"/>
  <c r="BN20" i="8"/>
  <c r="C39" i="8"/>
  <c r="D39" i="8"/>
  <c r="AK51" i="3"/>
  <c r="AL51" i="3"/>
  <c r="C50" i="3"/>
  <c r="AP22" i="8"/>
  <c r="I57" i="61"/>
  <c r="C7" i="62"/>
  <c r="O7" i="62"/>
  <c r="AA7" i="62"/>
  <c r="AM7" i="62"/>
  <c r="AY7" i="62"/>
  <c r="BK7" i="62"/>
  <c r="BW7" i="62"/>
  <c r="CI7" i="62"/>
  <c r="B8" i="62"/>
  <c r="N8" i="62"/>
  <c r="Z8" i="62"/>
  <c r="AL8" i="62"/>
  <c r="AX8" i="62"/>
  <c r="BJ8" i="62"/>
  <c r="BV8" i="62"/>
  <c r="CH8" i="62"/>
  <c r="C44" i="62"/>
  <c r="D29" i="62"/>
  <c r="D44" i="62"/>
  <c r="I171" i="59"/>
  <c r="I213" i="59"/>
  <c r="I7" i="60"/>
  <c r="K7" i="60"/>
  <c r="BQ7" i="60"/>
  <c r="BS7" i="60"/>
  <c r="I138" i="60"/>
  <c r="I193" i="60"/>
  <c r="U7" i="61"/>
  <c r="W7" i="61"/>
  <c r="AS7" i="61"/>
  <c r="AU7" i="61"/>
  <c r="BQ7" i="61"/>
  <c r="BS7" i="61"/>
  <c r="I117" i="61"/>
  <c r="I127" i="61"/>
  <c r="C67" i="62"/>
  <c r="C89" i="62"/>
  <c r="C111" i="62"/>
  <c r="C133" i="62"/>
  <c r="C155" i="62"/>
  <c r="C177" i="62"/>
  <c r="C199" i="62"/>
  <c r="H8" i="62"/>
  <c r="T8" i="62"/>
  <c r="AF8" i="62"/>
  <c r="AR8" i="62"/>
  <c r="BD8" i="62"/>
  <c r="BP8" i="62"/>
  <c r="CB8" i="62"/>
  <c r="F29" i="62"/>
  <c r="L22" i="62"/>
  <c r="F24" i="62"/>
  <c r="R24" i="62"/>
  <c r="AD24" i="62"/>
  <c r="E30" i="62"/>
  <c r="F30" i="62"/>
  <c r="E32" i="62"/>
  <c r="F32" i="62"/>
  <c r="E34" i="62"/>
  <c r="F34" i="62"/>
  <c r="E36" i="62"/>
  <c r="F36" i="62"/>
  <c r="E38" i="62"/>
  <c r="F38" i="62"/>
  <c r="E41" i="62"/>
  <c r="F41" i="62"/>
  <c r="E43" i="62"/>
  <c r="F43" i="62"/>
  <c r="I61" i="62"/>
  <c r="I59" i="62"/>
  <c r="I58" i="62"/>
  <c r="F22" i="62"/>
  <c r="R22" i="62"/>
  <c r="AD22" i="62"/>
  <c r="AP22" i="62"/>
  <c r="BB22" i="62"/>
  <c r="BN22" i="62"/>
  <c r="BT24" i="62"/>
  <c r="CF24" i="62"/>
  <c r="I57" i="62"/>
  <c r="I60" i="62"/>
  <c r="I62" i="62"/>
  <c r="I73" i="62"/>
  <c r="I72" i="62"/>
  <c r="I71" i="62"/>
  <c r="I69" i="62"/>
  <c r="I83" i="62"/>
  <c r="I81" i="62"/>
  <c r="I79" i="62"/>
  <c r="I84" i="62"/>
  <c r="I82" i="62"/>
  <c r="I90" i="62"/>
  <c r="I92" i="62"/>
  <c r="I112" i="62"/>
  <c r="I114" i="62"/>
  <c r="I134" i="62"/>
  <c r="I136" i="62"/>
  <c r="I156" i="62"/>
  <c r="I158" i="62"/>
  <c r="I95" i="62"/>
  <c r="I93" i="62"/>
  <c r="I91" i="62"/>
  <c r="I105" i="62"/>
  <c r="I103" i="62"/>
  <c r="I101" i="62"/>
  <c r="I102" i="62"/>
  <c r="I104" i="62"/>
  <c r="I106" i="62"/>
  <c r="I117" i="62"/>
  <c r="I115" i="62"/>
  <c r="I113" i="62"/>
  <c r="I127" i="62"/>
  <c r="I125" i="62"/>
  <c r="I123" i="62"/>
  <c r="I124" i="62"/>
  <c r="I126" i="62"/>
  <c r="I128" i="62"/>
  <c r="I139" i="62"/>
  <c r="I137" i="62"/>
  <c r="I135" i="62"/>
  <c r="I149" i="62"/>
  <c r="I147" i="62"/>
  <c r="I145" i="62"/>
  <c r="I146" i="62"/>
  <c r="I148" i="62"/>
  <c r="I150" i="62"/>
  <c r="I161" i="62"/>
  <c r="I159" i="62"/>
  <c r="I157" i="62"/>
  <c r="I172" i="62"/>
  <c r="I170" i="62"/>
  <c r="I168" i="62"/>
  <c r="I182" i="62"/>
  <c r="I180" i="62"/>
  <c r="I178" i="62"/>
  <c r="I179" i="62"/>
  <c r="I181" i="62"/>
  <c r="I183" i="62"/>
  <c r="I194" i="62"/>
  <c r="I192" i="62"/>
  <c r="I190" i="62"/>
  <c r="I204" i="62"/>
  <c r="I202" i="62"/>
  <c r="I200" i="62"/>
  <c r="I201" i="62"/>
  <c r="I203" i="62"/>
  <c r="I205" i="62"/>
  <c r="I216" i="62"/>
  <c r="I214" i="62"/>
  <c r="I212" i="62"/>
  <c r="E149" i="11"/>
  <c r="E151" i="8"/>
  <c r="E149" i="8"/>
  <c r="E147" i="8"/>
  <c r="E145" i="8"/>
  <c r="I57" i="60"/>
  <c r="I59" i="60"/>
  <c r="I134" i="60"/>
  <c r="I136" i="60"/>
  <c r="I167" i="60"/>
  <c r="I169" i="60"/>
  <c r="I189" i="60"/>
  <c r="I191" i="60"/>
  <c r="I211" i="60"/>
  <c r="C7" i="61"/>
  <c r="O7" i="61"/>
  <c r="AA7" i="61"/>
  <c r="AM7" i="61"/>
  <c r="AY7" i="61"/>
  <c r="BK7" i="61"/>
  <c r="BW7" i="61"/>
  <c r="CI7" i="61"/>
  <c r="B8" i="61"/>
  <c r="N8" i="61"/>
  <c r="Z8" i="61"/>
  <c r="AL8" i="61"/>
  <c r="AX8" i="61"/>
  <c r="BJ8" i="61"/>
  <c r="BV8" i="61"/>
  <c r="CH8" i="61"/>
  <c r="C44" i="61"/>
  <c r="D29" i="61"/>
  <c r="D44" i="61"/>
  <c r="E152" i="8"/>
  <c r="E150" i="8"/>
  <c r="E148" i="8"/>
  <c r="E146" i="8"/>
  <c r="E144" i="8"/>
  <c r="I148" i="8"/>
  <c r="U7" i="60"/>
  <c r="W7" i="60"/>
  <c r="AS7" i="60"/>
  <c r="AU7" i="60"/>
  <c r="CC7" i="60"/>
  <c r="CE7" i="60"/>
  <c r="I94" i="60"/>
  <c r="I156" i="60"/>
  <c r="I158" i="60"/>
  <c r="C67" i="61"/>
  <c r="C89" i="61"/>
  <c r="C111" i="61"/>
  <c r="C133" i="61"/>
  <c r="C155" i="61"/>
  <c r="C177" i="61"/>
  <c r="C199" i="61"/>
  <c r="H8" i="61"/>
  <c r="T8" i="61"/>
  <c r="AF8" i="61"/>
  <c r="AR8" i="61"/>
  <c r="BD8" i="61"/>
  <c r="BP8" i="61"/>
  <c r="CB8" i="61"/>
  <c r="F29" i="61"/>
  <c r="L22" i="61"/>
  <c r="X22" i="61"/>
  <c r="AJ22" i="61"/>
  <c r="AV22" i="61"/>
  <c r="BH22" i="61"/>
  <c r="CF22" i="61"/>
  <c r="F24" i="61"/>
  <c r="R24" i="61"/>
  <c r="AD24" i="61"/>
  <c r="AP24" i="61"/>
  <c r="BB24" i="61"/>
  <c r="BN24" i="61"/>
  <c r="BZ24" i="61"/>
  <c r="CL24" i="61"/>
  <c r="E30" i="61"/>
  <c r="F30" i="61"/>
  <c r="E32" i="61"/>
  <c r="F32" i="61"/>
  <c r="I62" i="61"/>
  <c r="I60" i="61"/>
  <c r="I58" i="61"/>
  <c r="I73" i="61"/>
  <c r="I71" i="61"/>
  <c r="I72" i="61"/>
  <c r="I70" i="61"/>
  <c r="I68" i="61"/>
  <c r="I69" i="61"/>
  <c r="I95" i="61"/>
  <c r="I105" i="61"/>
  <c r="I103" i="61"/>
  <c r="I101" i="61"/>
  <c r="I106" i="61"/>
  <c r="I104" i="61"/>
  <c r="I102" i="61"/>
  <c r="F22" i="61"/>
  <c r="R22" i="61"/>
  <c r="AD22" i="61"/>
  <c r="AP22" i="61"/>
  <c r="BB22" i="61"/>
  <c r="BZ22" i="61"/>
  <c r="CL22" i="61"/>
  <c r="AJ24" i="61"/>
  <c r="AV24" i="61"/>
  <c r="BH24" i="61"/>
  <c r="BT24" i="61"/>
  <c r="CF24" i="61"/>
  <c r="I61" i="61"/>
  <c r="I83" i="61"/>
  <c r="I81" i="61"/>
  <c r="I79" i="61"/>
  <c r="I84" i="61"/>
  <c r="I82" i="61"/>
  <c r="I80" i="61"/>
  <c r="I90" i="61"/>
  <c r="I92" i="61"/>
  <c r="I94" i="61"/>
  <c r="I112" i="61"/>
  <c r="I114" i="61"/>
  <c r="I116" i="61"/>
  <c r="I123" i="61"/>
  <c r="I125" i="61"/>
  <c r="I145" i="61"/>
  <c r="I147" i="61"/>
  <c r="I171" i="61"/>
  <c r="I169" i="61"/>
  <c r="I167" i="61"/>
  <c r="I170" i="61"/>
  <c r="I193" i="61"/>
  <c r="I191" i="61"/>
  <c r="I189" i="61"/>
  <c r="I192" i="61"/>
  <c r="I91" i="61"/>
  <c r="I93" i="61"/>
  <c r="I113" i="61"/>
  <c r="I115" i="61"/>
  <c r="I128" i="61"/>
  <c r="I126" i="61"/>
  <c r="I124" i="61"/>
  <c r="I138" i="61"/>
  <c r="I136" i="61"/>
  <c r="I134" i="61"/>
  <c r="I135" i="61"/>
  <c r="I137" i="61"/>
  <c r="I139" i="61"/>
  <c r="I150" i="61"/>
  <c r="I148" i="61"/>
  <c r="I146" i="61"/>
  <c r="I160" i="61"/>
  <c r="I158" i="61"/>
  <c r="I156" i="61"/>
  <c r="I157" i="61"/>
  <c r="I159" i="61"/>
  <c r="I161" i="61"/>
  <c r="I183" i="61"/>
  <c r="I181" i="61"/>
  <c r="I179" i="61"/>
  <c r="I182" i="61"/>
  <c r="I180" i="61"/>
  <c r="I178" i="61"/>
  <c r="I194" i="61"/>
  <c r="I204" i="61"/>
  <c r="I202" i="61"/>
  <c r="I200" i="61"/>
  <c r="I205" i="61"/>
  <c r="I203" i="61"/>
  <c r="I201" i="61"/>
  <c r="I211" i="61"/>
  <c r="I213" i="61"/>
  <c r="I215" i="61"/>
  <c r="I212" i="61"/>
  <c r="I214" i="61"/>
  <c r="E38" i="8"/>
  <c r="F38" i="8"/>
  <c r="BH24" i="8"/>
  <c r="K16" i="5"/>
  <c r="AK43" i="3"/>
  <c r="AL43" i="3"/>
  <c r="C42" i="3"/>
  <c r="C80" i="3"/>
  <c r="AK17" i="3"/>
  <c r="AL17" i="3"/>
  <c r="C16" i="3"/>
  <c r="C72" i="3"/>
  <c r="AK31" i="3"/>
  <c r="AL31" i="3"/>
  <c r="C30" i="3"/>
  <c r="C79" i="3"/>
  <c r="AK27" i="3"/>
  <c r="AL27" i="3"/>
  <c r="C26" i="3"/>
  <c r="C60" i="3"/>
  <c r="AK13" i="3"/>
  <c r="AL13" i="3"/>
  <c r="C12" i="3"/>
  <c r="C59" i="3"/>
  <c r="AK33" i="3"/>
  <c r="AL33" i="3"/>
  <c r="C32" i="3"/>
  <c r="C62" i="3"/>
  <c r="AK9" i="3"/>
  <c r="AL9" i="3"/>
  <c r="C8" i="3"/>
  <c r="C78" i="3"/>
  <c r="J49" i="20"/>
  <c r="BB24" i="13"/>
  <c r="J12" i="5"/>
  <c r="BB24" i="11"/>
  <c r="J11" i="5"/>
  <c r="BB20" i="8"/>
  <c r="C37" i="8"/>
  <c r="BB24" i="14"/>
  <c r="J5" i="5"/>
  <c r="BB24" i="51"/>
  <c r="J7" i="5"/>
  <c r="J49" i="59"/>
  <c r="BB24" i="10"/>
  <c r="J13" i="5" s="1"/>
  <c r="E37" i="10"/>
  <c r="F37" i="10" s="1"/>
  <c r="BB24" i="7"/>
  <c r="J9" i="5"/>
  <c r="AA7" i="24"/>
  <c r="AM9" i="24"/>
  <c r="BW9" i="24"/>
  <c r="C190" i="24"/>
  <c r="CI10" i="24"/>
  <c r="AM13" i="24"/>
  <c r="C7" i="60"/>
  <c r="O7" i="60"/>
  <c r="AA7" i="60"/>
  <c r="AM7" i="60"/>
  <c r="AY7" i="60"/>
  <c r="BA7" i="60"/>
  <c r="BK7" i="60"/>
  <c r="BW7" i="60"/>
  <c r="CI7" i="60"/>
  <c r="B8" i="60"/>
  <c r="N8" i="60"/>
  <c r="Z8" i="60"/>
  <c r="AL8" i="60"/>
  <c r="AX8" i="60"/>
  <c r="BJ8" i="60"/>
  <c r="BV8" i="60"/>
  <c r="CH8" i="60"/>
  <c r="C89" i="60"/>
  <c r="C111" i="60"/>
  <c r="C133" i="60"/>
  <c r="C155" i="60"/>
  <c r="C177" i="60"/>
  <c r="C199" i="60"/>
  <c r="H8" i="60"/>
  <c r="T8" i="60"/>
  <c r="AF8" i="60"/>
  <c r="AR8" i="60"/>
  <c r="BD8" i="60"/>
  <c r="BP8" i="60"/>
  <c r="CB8" i="60"/>
  <c r="L24" i="60"/>
  <c r="E30" i="60"/>
  <c r="F30" i="60"/>
  <c r="L22" i="60"/>
  <c r="E31" i="60"/>
  <c r="F31" i="60"/>
  <c r="R22" i="60"/>
  <c r="R24" i="60"/>
  <c r="X24" i="60"/>
  <c r="E32" i="60"/>
  <c r="F32" i="60"/>
  <c r="X22" i="60"/>
  <c r="E33" i="60"/>
  <c r="F33" i="60"/>
  <c r="AD22" i="60"/>
  <c r="AD24" i="60"/>
  <c r="AJ24" i="60"/>
  <c r="E34" i="60"/>
  <c r="F34" i="60"/>
  <c r="AJ22" i="60"/>
  <c r="E35" i="60"/>
  <c r="F35" i="60"/>
  <c r="AP22" i="60"/>
  <c r="AP24" i="60"/>
  <c r="E36" i="60"/>
  <c r="F36" i="60"/>
  <c r="AV24" i="60"/>
  <c r="AV22" i="60"/>
  <c r="E37" i="60"/>
  <c r="F37" i="60"/>
  <c r="BB24" i="60"/>
  <c r="C44" i="60"/>
  <c r="BH22" i="60"/>
  <c r="BT22" i="60"/>
  <c r="CF22" i="60"/>
  <c r="BN24" i="60"/>
  <c r="BZ24" i="60"/>
  <c r="CL24" i="60"/>
  <c r="D29" i="60"/>
  <c r="D44" i="60"/>
  <c r="F29" i="60"/>
  <c r="F44" i="60"/>
  <c r="I62" i="60"/>
  <c r="I60" i="60"/>
  <c r="I58" i="60"/>
  <c r="I72" i="60"/>
  <c r="I70" i="60"/>
  <c r="I68" i="60"/>
  <c r="I73" i="60"/>
  <c r="I71" i="60"/>
  <c r="I69" i="60"/>
  <c r="I84" i="60"/>
  <c r="I82" i="60"/>
  <c r="I80" i="60"/>
  <c r="I83" i="60"/>
  <c r="I81" i="60"/>
  <c r="I79" i="60"/>
  <c r="I116" i="60"/>
  <c r="I127" i="60"/>
  <c r="I128" i="60"/>
  <c r="I126" i="60"/>
  <c r="I124" i="60"/>
  <c r="I125" i="60"/>
  <c r="I123" i="60"/>
  <c r="BN22" i="60"/>
  <c r="BZ22" i="60"/>
  <c r="CL22" i="60"/>
  <c r="BH24" i="60"/>
  <c r="BT24" i="60"/>
  <c r="CF24" i="60"/>
  <c r="I106" i="60"/>
  <c r="I104" i="60"/>
  <c r="I102" i="60"/>
  <c r="I105" i="60"/>
  <c r="I103" i="60"/>
  <c r="I101" i="60"/>
  <c r="I91" i="60"/>
  <c r="I93" i="60"/>
  <c r="I95" i="60"/>
  <c r="I113" i="60"/>
  <c r="I115" i="60"/>
  <c r="I117" i="60"/>
  <c r="I90" i="60"/>
  <c r="I92" i="60"/>
  <c r="I112" i="60"/>
  <c r="I114" i="60"/>
  <c r="I139" i="60"/>
  <c r="I137" i="60"/>
  <c r="I135" i="60"/>
  <c r="I161" i="60"/>
  <c r="I159" i="60"/>
  <c r="I157" i="60"/>
  <c r="I172" i="60"/>
  <c r="I170" i="60"/>
  <c r="I168" i="60"/>
  <c r="I182" i="60"/>
  <c r="I180" i="60"/>
  <c r="I178" i="60"/>
  <c r="I179" i="60"/>
  <c r="I181" i="60"/>
  <c r="I183" i="60"/>
  <c r="I194" i="60"/>
  <c r="I192" i="60"/>
  <c r="I190" i="60"/>
  <c r="I204" i="60"/>
  <c r="I202" i="60"/>
  <c r="I200" i="60"/>
  <c r="I201" i="60"/>
  <c r="I203" i="60"/>
  <c r="I205" i="60"/>
  <c r="I216" i="60"/>
  <c r="I214" i="60"/>
  <c r="I212" i="60"/>
  <c r="I215" i="60"/>
  <c r="I171" i="13"/>
  <c r="I193" i="18"/>
  <c r="I183" i="18"/>
  <c r="I172" i="18"/>
  <c r="I136" i="18"/>
  <c r="C8" i="24"/>
  <c r="BK12" i="24"/>
  <c r="AS7" i="21"/>
  <c r="I205" i="8"/>
  <c r="I179" i="8"/>
  <c r="I178" i="8"/>
  <c r="I147" i="8"/>
  <c r="I203" i="18"/>
  <c r="I203" i="17"/>
  <c r="I172" i="17"/>
  <c r="C69" i="14"/>
  <c r="C73" i="14"/>
  <c r="E73" i="14"/>
  <c r="C96" i="14"/>
  <c r="E96" i="14"/>
  <c r="C100" i="17"/>
  <c r="E100" i="17"/>
  <c r="C188" i="17"/>
  <c r="C86" i="29"/>
  <c r="C174" i="29"/>
  <c r="C94" i="14"/>
  <c r="E94" i="14"/>
  <c r="C130" i="29"/>
  <c r="C130" i="14"/>
  <c r="E130" i="14"/>
  <c r="C174" i="14"/>
  <c r="C102" i="17"/>
  <c r="E102" i="17"/>
  <c r="C58" i="17"/>
  <c r="E58" i="17"/>
  <c r="C148" i="17"/>
  <c r="E148" i="17"/>
  <c r="I169" i="17"/>
  <c r="C128" i="14"/>
  <c r="E128" i="14"/>
  <c r="C103" i="17"/>
  <c r="I180" i="18"/>
  <c r="I200" i="8"/>
  <c r="I105" i="11"/>
  <c r="I149" i="52"/>
  <c r="I145" i="52"/>
  <c r="I150" i="52"/>
  <c r="I158" i="52"/>
  <c r="I161" i="52"/>
  <c r="I156" i="52"/>
  <c r="I171" i="52"/>
  <c r="I169" i="52"/>
  <c r="I180" i="52"/>
  <c r="I182" i="52"/>
  <c r="I193" i="52"/>
  <c r="I194" i="52"/>
  <c r="C141" i="18"/>
  <c r="C185" i="18"/>
  <c r="C101" i="11"/>
  <c r="C199" i="9"/>
  <c r="E133" i="10"/>
  <c r="BW16" i="29"/>
  <c r="AY16" i="29"/>
  <c r="AA16" i="29"/>
  <c r="C16" i="29"/>
  <c r="O7" i="29"/>
  <c r="AM7" i="29"/>
  <c r="BK7" i="29"/>
  <c r="CI7" i="29"/>
  <c r="C210" i="29"/>
  <c r="O8" i="29"/>
  <c r="AM8" i="29"/>
  <c r="BK8" i="29"/>
  <c r="CI8" i="29"/>
  <c r="O9" i="29"/>
  <c r="AM9" i="29"/>
  <c r="BK9" i="29"/>
  <c r="CI9" i="29"/>
  <c r="O10" i="29"/>
  <c r="AM10" i="29"/>
  <c r="BK10" i="29"/>
  <c r="CI10" i="29"/>
  <c r="O11" i="29"/>
  <c r="AM11" i="29"/>
  <c r="BK11" i="29"/>
  <c r="CI11" i="29"/>
  <c r="O12" i="29"/>
  <c r="AM12" i="29"/>
  <c r="BK12" i="29"/>
  <c r="CI12" i="29"/>
  <c r="O13" i="29"/>
  <c r="AM13" i="29"/>
  <c r="BK13" i="29"/>
  <c r="CI13" i="29"/>
  <c r="O14" i="29"/>
  <c r="AM14" i="29"/>
  <c r="BK14" i="29"/>
  <c r="CI14" i="29"/>
  <c r="BQ7" i="52"/>
  <c r="CC8" i="52"/>
  <c r="CE8" i="52"/>
  <c r="BE10" i="52"/>
  <c r="BQ11" i="52"/>
  <c r="BS11" i="52"/>
  <c r="CC12" i="52"/>
  <c r="CC14" i="52"/>
  <c r="BS15" i="52"/>
  <c r="C185" i="52"/>
  <c r="I180" i="7"/>
  <c r="BE7" i="52"/>
  <c r="CC7" i="52"/>
  <c r="BQ8" i="52"/>
  <c r="BS8" i="52"/>
  <c r="BE9" i="52"/>
  <c r="CC9" i="52"/>
  <c r="BQ10" i="52"/>
  <c r="BE11" i="52"/>
  <c r="CC11" i="52"/>
  <c r="BQ12" i="52"/>
  <c r="BQ13" i="52"/>
  <c r="BQ14" i="52"/>
  <c r="I205" i="7"/>
  <c r="I194" i="7"/>
  <c r="I190" i="7"/>
  <c r="I168" i="7"/>
  <c r="C188" i="51"/>
  <c r="CE15" i="52"/>
  <c r="C207" i="52"/>
  <c r="BY7" i="41"/>
  <c r="C188" i="41"/>
  <c r="B8" i="41"/>
  <c r="B57" i="41"/>
  <c r="B56" i="41"/>
  <c r="BV8" i="41"/>
  <c r="B189" i="41"/>
  <c r="B188" i="41"/>
  <c r="N9" i="21"/>
  <c r="B80" i="21"/>
  <c r="B79" i="21"/>
  <c r="Z8" i="21"/>
  <c r="B101" i="21"/>
  <c r="B100" i="21"/>
  <c r="BV8" i="21"/>
  <c r="B189" i="21"/>
  <c r="B188" i="21"/>
  <c r="Z8" i="13"/>
  <c r="B101" i="13"/>
  <c r="AA7" i="13"/>
  <c r="B100" i="13"/>
  <c r="AR8" i="12"/>
  <c r="B134" i="12"/>
  <c r="B133" i="12"/>
  <c r="B8" i="54"/>
  <c r="C8" i="54"/>
  <c r="C7" i="54"/>
  <c r="B56" i="54"/>
  <c r="AX8" i="54"/>
  <c r="B144" i="54"/>
  <c r="AF9" i="11"/>
  <c r="B113" i="11"/>
  <c r="B112" i="11"/>
  <c r="CB9" i="11"/>
  <c r="B201" i="11"/>
  <c r="CC8" i="11"/>
  <c r="B8" i="9"/>
  <c r="B57" i="9"/>
  <c r="C7" i="9"/>
  <c r="N8" i="9"/>
  <c r="O7" i="9"/>
  <c r="C78" i="9"/>
  <c r="E78" i="9"/>
  <c r="B78" i="9"/>
  <c r="Z8" i="9"/>
  <c r="B101" i="9"/>
  <c r="AA7" i="9"/>
  <c r="B100" i="9"/>
  <c r="AL8" i="9"/>
  <c r="AM7" i="9"/>
  <c r="AO7" i="9"/>
  <c r="AX8" i="9"/>
  <c r="B145" i="9"/>
  <c r="AY7" i="9"/>
  <c r="BJ8" i="9"/>
  <c r="BK7" i="9"/>
  <c r="BM7" i="9"/>
  <c r="BV8" i="9"/>
  <c r="B189" i="9"/>
  <c r="BW7" i="9"/>
  <c r="CH8" i="9"/>
  <c r="CI7" i="9"/>
  <c r="CK7" i="9"/>
  <c r="AL8" i="18"/>
  <c r="B123" i="18"/>
  <c r="B122" i="18"/>
  <c r="BJ8" i="18"/>
  <c r="B167" i="18"/>
  <c r="B166" i="18"/>
  <c r="B9" i="14"/>
  <c r="C8" i="14"/>
  <c r="E8" i="14"/>
  <c r="B57" i="14"/>
  <c r="N8" i="14"/>
  <c r="B78" i="14"/>
  <c r="Z8" i="14"/>
  <c r="B101" i="14"/>
  <c r="B100" i="14"/>
  <c r="AR8" i="14"/>
  <c r="AS7" i="14"/>
  <c r="C133" i="14"/>
  <c r="B133" i="14"/>
  <c r="BD8" i="14"/>
  <c r="BE7" i="14"/>
  <c r="C155" i="14"/>
  <c r="E155" i="14"/>
  <c r="B155" i="14"/>
  <c r="BP8" i="14"/>
  <c r="BQ7" i="14"/>
  <c r="C177" i="14"/>
  <c r="CB9" i="14"/>
  <c r="CC8" i="14"/>
  <c r="B10" i="10"/>
  <c r="C10" i="10" s="1"/>
  <c r="E10" i="10" s="1"/>
  <c r="C9" i="10"/>
  <c r="N9" i="10"/>
  <c r="O9" i="10"/>
  <c r="O8" i="10"/>
  <c r="C79" i="10"/>
  <c r="E79" i="10" s="1"/>
  <c r="Z8" i="10"/>
  <c r="AA8" i="10" s="1"/>
  <c r="C101" i="10" s="1"/>
  <c r="E101" i="10" s="1"/>
  <c r="AA7" i="10"/>
  <c r="C100" i="10" s="1"/>
  <c r="E100" i="10" s="1"/>
  <c r="AL8" i="10"/>
  <c r="B123" i="10" s="1"/>
  <c r="B122" i="10"/>
  <c r="AX8" i="10"/>
  <c r="AY7" i="10"/>
  <c r="C144" i="10" s="1"/>
  <c r="E144" i="10" s="1"/>
  <c r="BJ8" i="10"/>
  <c r="BK7" i="10"/>
  <c r="BV8" i="10"/>
  <c r="BW7" i="10"/>
  <c r="C188" i="10" s="1"/>
  <c r="E188" i="10" s="1"/>
  <c r="B188" i="10"/>
  <c r="CH8" i="10"/>
  <c r="CI7" i="10"/>
  <c r="B210" i="10"/>
  <c r="H9" i="7"/>
  <c r="I8" i="7"/>
  <c r="T8" i="7"/>
  <c r="U7" i="7"/>
  <c r="AF8" i="7"/>
  <c r="AG7" i="7"/>
  <c r="C111" i="7"/>
  <c r="E111" i="7"/>
  <c r="B111" i="7"/>
  <c r="AR8" i="7"/>
  <c r="AS7" i="7"/>
  <c r="AU7" i="7"/>
  <c r="BD8" i="7"/>
  <c r="BE7" i="7"/>
  <c r="C155" i="7"/>
  <c r="E155" i="7"/>
  <c r="BP8" i="7"/>
  <c r="CB8" i="7"/>
  <c r="B8" i="51"/>
  <c r="C7" i="51"/>
  <c r="B56" i="51"/>
  <c r="N8" i="51"/>
  <c r="O7" i="51"/>
  <c r="B78" i="51"/>
  <c r="Z8" i="51"/>
  <c r="B100" i="51"/>
  <c r="AL8" i="51"/>
  <c r="AM7" i="51"/>
  <c r="AO7" i="51"/>
  <c r="B122" i="51"/>
  <c r="AX8" i="51"/>
  <c r="AY7" i="51"/>
  <c r="BA7" i="51"/>
  <c r="B144" i="51"/>
  <c r="BJ8" i="51"/>
  <c r="BK7" i="51"/>
  <c r="BM7" i="51"/>
  <c r="B166" i="51"/>
  <c r="BV8" i="51"/>
  <c r="B188" i="51"/>
  <c r="CH8" i="51"/>
  <c r="CI7" i="51"/>
  <c r="B210" i="51"/>
  <c r="H8" i="52"/>
  <c r="I7" i="52"/>
  <c r="B67" i="52"/>
  <c r="T8" i="52"/>
  <c r="U7" i="52"/>
  <c r="B89" i="52"/>
  <c r="AF8" i="52"/>
  <c r="B111" i="52"/>
  <c r="AG7" i="52"/>
  <c r="AY7" i="58"/>
  <c r="BA7" i="58"/>
  <c r="B144" i="58"/>
  <c r="B200" i="14"/>
  <c r="B89" i="7"/>
  <c r="B210" i="9"/>
  <c r="B111" i="11"/>
  <c r="B199" i="11"/>
  <c r="B144" i="13"/>
  <c r="B210" i="21"/>
  <c r="B210" i="18"/>
  <c r="B166" i="9"/>
  <c r="B177" i="7"/>
  <c r="B56" i="9"/>
  <c r="B133" i="7"/>
  <c r="B155" i="7"/>
  <c r="B144" i="9"/>
  <c r="I201" i="7"/>
  <c r="B78" i="21"/>
  <c r="B188" i="9"/>
  <c r="I179" i="7"/>
  <c r="I124" i="54"/>
  <c r="I211" i="29"/>
  <c r="I204" i="29"/>
  <c r="I203" i="29"/>
  <c r="I194" i="29"/>
  <c r="I178" i="29"/>
  <c r="I171" i="29"/>
  <c r="I170" i="29"/>
  <c r="I156" i="29"/>
  <c r="I146" i="29"/>
  <c r="I147" i="29"/>
  <c r="I139" i="29"/>
  <c r="I138" i="29"/>
  <c r="I126" i="29"/>
  <c r="I123" i="29"/>
  <c r="I102" i="29"/>
  <c r="I105" i="29"/>
  <c r="I101" i="29"/>
  <c r="I95" i="29"/>
  <c r="I94" i="29"/>
  <c r="I90" i="29"/>
  <c r="I84" i="29"/>
  <c r="I82" i="29"/>
  <c r="I81" i="29"/>
  <c r="I71" i="29"/>
  <c r="I69" i="29"/>
  <c r="I70" i="29"/>
  <c r="I205" i="11"/>
  <c r="I201" i="11"/>
  <c r="I191" i="11"/>
  <c r="I193" i="11"/>
  <c r="I192" i="11"/>
  <c r="I182" i="11"/>
  <c r="I180" i="11"/>
  <c r="I183" i="11"/>
  <c r="I179" i="11"/>
  <c r="I167" i="11"/>
  <c r="I170" i="11"/>
  <c r="I116" i="11"/>
  <c r="I117" i="11"/>
  <c r="I113" i="11"/>
  <c r="I101" i="11"/>
  <c r="I104" i="11"/>
  <c r="I94" i="11"/>
  <c r="I95" i="11"/>
  <c r="I91" i="11"/>
  <c r="I214" i="41"/>
  <c r="I201" i="41"/>
  <c r="I191" i="41"/>
  <c r="I183" i="41"/>
  <c r="I182" i="41"/>
  <c r="I178" i="41"/>
  <c r="I172" i="41"/>
  <c r="I169" i="41"/>
  <c r="I160" i="41"/>
  <c r="I156" i="41"/>
  <c r="I147" i="41"/>
  <c r="I138" i="41"/>
  <c r="I127" i="41"/>
  <c r="I113" i="41"/>
  <c r="I114" i="41"/>
  <c r="I105" i="41"/>
  <c r="I101" i="41"/>
  <c r="I93" i="41"/>
  <c r="I95" i="41"/>
  <c r="I92" i="41"/>
  <c r="I80" i="41"/>
  <c r="I83" i="41"/>
  <c r="I79" i="41"/>
  <c r="I73" i="41"/>
  <c r="I70" i="41"/>
  <c r="I62" i="41"/>
  <c r="I59" i="41"/>
  <c r="I216" i="24"/>
  <c r="I213" i="24"/>
  <c r="I204" i="24"/>
  <c r="I200" i="24"/>
  <c r="I193" i="24"/>
  <c r="I189" i="24"/>
  <c r="I181" i="24"/>
  <c r="I180" i="24"/>
  <c r="I172" i="24"/>
  <c r="I171" i="24"/>
  <c r="I167" i="24"/>
  <c r="I158" i="24"/>
  <c r="I147" i="24"/>
  <c r="I135" i="24"/>
  <c r="I138" i="24"/>
  <c r="I134" i="24"/>
  <c r="I126" i="24"/>
  <c r="I127" i="24"/>
  <c r="I123" i="24"/>
  <c r="I114" i="24"/>
  <c r="I190" i="8"/>
  <c r="I183" i="8"/>
  <c r="I182" i="8"/>
  <c r="I169" i="8"/>
  <c r="I216" i="18"/>
  <c r="I214" i="18"/>
  <c r="I215" i="18"/>
  <c r="I213" i="18"/>
  <c r="I192" i="18"/>
  <c r="I190" i="18"/>
  <c r="I191" i="18"/>
  <c r="I171" i="18"/>
  <c r="I169" i="18"/>
  <c r="I216" i="17"/>
  <c r="I181" i="17"/>
  <c r="I137" i="17"/>
  <c r="I134" i="17"/>
  <c r="I127" i="10"/>
  <c r="I124" i="10"/>
  <c r="AA7" i="51"/>
  <c r="AI10" i="51"/>
  <c r="C114" i="51"/>
  <c r="E114" i="51"/>
  <c r="CE13" i="51"/>
  <c r="C205" i="51"/>
  <c r="W14" i="51"/>
  <c r="C96" i="51"/>
  <c r="E96" i="51"/>
  <c r="CC7" i="14"/>
  <c r="C199" i="14"/>
  <c r="W8" i="14"/>
  <c r="C90" i="14"/>
  <c r="E90" i="14"/>
  <c r="I95" i="14"/>
  <c r="BM13" i="14"/>
  <c r="C172" i="14"/>
  <c r="CE9" i="9"/>
  <c r="C201" i="9"/>
  <c r="W11" i="9"/>
  <c r="C93" i="9"/>
  <c r="E93" i="9"/>
  <c r="AU11" i="9"/>
  <c r="C137" i="9"/>
  <c r="BS11" i="9"/>
  <c r="C181" i="9"/>
  <c r="W15" i="9"/>
  <c r="C97" i="9"/>
  <c r="E97" i="9"/>
  <c r="AU15" i="9"/>
  <c r="C141" i="9"/>
  <c r="BS15" i="9"/>
  <c r="C185" i="9"/>
  <c r="U7" i="24"/>
  <c r="AG7" i="24"/>
  <c r="BE7" i="24"/>
  <c r="BY9" i="24"/>
  <c r="BM12" i="24"/>
  <c r="C171" i="24"/>
  <c r="CC7" i="11"/>
  <c r="AG8" i="11"/>
  <c r="BA8" i="11"/>
  <c r="C145" i="11"/>
  <c r="E145" i="11"/>
  <c r="BY8" i="11"/>
  <c r="C189" i="11"/>
  <c r="C111" i="10"/>
  <c r="E111" i="10"/>
  <c r="AI7" i="10"/>
  <c r="BG7" i="10"/>
  <c r="C155" i="10"/>
  <c r="E155" i="10" s="1"/>
  <c r="CE11" i="51"/>
  <c r="C203" i="51"/>
  <c r="AI7" i="9"/>
  <c r="C111" i="9"/>
  <c r="E111" i="9"/>
  <c r="C155" i="9"/>
  <c r="E155" i="9"/>
  <c r="BS9" i="52"/>
  <c r="BQ16" i="52"/>
  <c r="CE13" i="52"/>
  <c r="C205" i="52"/>
  <c r="E133" i="14"/>
  <c r="AR8" i="52"/>
  <c r="AS7" i="52"/>
  <c r="B122" i="58"/>
  <c r="AM7" i="58"/>
  <c r="AO7" i="58"/>
  <c r="B166" i="58"/>
  <c r="BK7" i="58"/>
  <c r="C166" i="58"/>
  <c r="AG7" i="59"/>
  <c r="AI7" i="59"/>
  <c r="BQ7" i="57"/>
  <c r="C177" i="57"/>
  <c r="I95" i="57"/>
  <c r="I171" i="57"/>
  <c r="I213" i="57"/>
  <c r="I182" i="58"/>
  <c r="I7" i="59"/>
  <c r="K7" i="59"/>
  <c r="BE7" i="59"/>
  <c r="BG7" i="59"/>
  <c r="I193" i="59"/>
  <c r="BF4" i="10"/>
  <c r="B154" i="10" s="1"/>
  <c r="BF4" i="14"/>
  <c r="B154" i="14"/>
  <c r="BF4" i="17"/>
  <c r="B154" i="17"/>
  <c r="BF4" i="8"/>
  <c r="B154" i="8"/>
  <c r="BF4" i="24"/>
  <c r="B154" i="24"/>
  <c r="BF4" i="54"/>
  <c r="B154" i="54"/>
  <c r="BF4" i="13"/>
  <c r="B154" i="13"/>
  <c r="BF4" i="21"/>
  <c r="B154" i="21"/>
  <c r="BF4" i="52"/>
  <c r="B154" i="52"/>
  <c r="C12" i="40"/>
  <c r="BF4" i="58"/>
  <c r="B154" i="58"/>
  <c r="N8" i="58"/>
  <c r="B79" i="58"/>
  <c r="CH8" i="58"/>
  <c r="B211" i="58"/>
  <c r="BF4" i="59"/>
  <c r="B154" i="59"/>
  <c r="I167" i="59"/>
  <c r="I169" i="59"/>
  <c r="I189" i="59"/>
  <c r="I191" i="59"/>
  <c r="I211" i="59"/>
  <c r="BF4" i="57"/>
  <c r="B154" i="57"/>
  <c r="U7" i="57"/>
  <c r="O7" i="58"/>
  <c r="C78" i="58"/>
  <c r="CI7" i="58"/>
  <c r="CK7" i="58"/>
  <c r="AL8" i="58"/>
  <c r="B123" i="58"/>
  <c r="BJ8" i="58"/>
  <c r="B167" i="58"/>
  <c r="I160" i="58"/>
  <c r="I204" i="58"/>
  <c r="U7" i="59"/>
  <c r="W7" i="59"/>
  <c r="AS7" i="59"/>
  <c r="AU7" i="59"/>
  <c r="BQ7" i="59"/>
  <c r="BS7" i="59"/>
  <c r="E130" i="17"/>
  <c r="E128" i="17"/>
  <c r="E126" i="17"/>
  <c r="E124" i="17"/>
  <c r="E126" i="14"/>
  <c r="AS7" i="57"/>
  <c r="C133" i="57"/>
  <c r="E133" i="57"/>
  <c r="I193" i="57"/>
  <c r="C7" i="58"/>
  <c r="C56" i="58"/>
  <c r="AA7" i="58"/>
  <c r="AC7" i="58"/>
  <c r="BW7" i="58"/>
  <c r="BY7" i="58"/>
  <c r="B8" i="58"/>
  <c r="B57" i="58"/>
  <c r="Z8" i="58"/>
  <c r="B101" i="58"/>
  <c r="BV8" i="58"/>
  <c r="B189" i="58"/>
  <c r="C7" i="59"/>
  <c r="O7" i="59"/>
  <c r="AA7" i="59"/>
  <c r="AM7" i="59"/>
  <c r="AY7" i="59"/>
  <c r="BK7" i="59"/>
  <c r="BW7" i="59"/>
  <c r="CI7" i="59"/>
  <c r="B8" i="59"/>
  <c r="N8" i="59"/>
  <c r="Z8" i="59"/>
  <c r="AL8" i="59"/>
  <c r="AX8" i="59"/>
  <c r="BJ8" i="59"/>
  <c r="BV8" i="59"/>
  <c r="CH8" i="59"/>
  <c r="L24" i="59"/>
  <c r="E30" i="59"/>
  <c r="F30" i="59"/>
  <c r="L22" i="59"/>
  <c r="E31" i="59"/>
  <c r="F31" i="59"/>
  <c r="R22" i="59"/>
  <c r="R24" i="59"/>
  <c r="X24" i="59"/>
  <c r="E32" i="59"/>
  <c r="F32" i="59"/>
  <c r="X22" i="59"/>
  <c r="E33" i="59"/>
  <c r="F33" i="59"/>
  <c r="AD22" i="59"/>
  <c r="AD24" i="59"/>
  <c r="AJ24" i="59"/>
  <c r="E34" i="59"/>
  <c r="F34" i="59"/>
  <c r="AJ22" i="59"/>
  <c r="E35" i="59"/>
  <c r="F35" i="59"/>
  <c r="AP22" i="59"/>
  <c r="AP24" i="59"/>
  <c r="AV24" i="59"/>
  <c r="E36" i="59"/>
  <c r="F36" i="59"/>
  <c r="AV22" i="59"/>
  <c r="E37" i="59"/>
  <c r="F37" i="59"/>
  <c r="BB24" i="59"/>
  <c r="BH24" i="59"/>
  <c r="E38" i="59"/>
  <c r="F38" i="59"/>
  <c r="D44" i="59"/>
  <c r="E129" i="17"/>
  <c r="E125" i="17"/>
  <c r="I156" i="58"/>
  <c r="I158" i="58"/>
  <c r="I178" i="58"/>
  <c r="I180" i="58"/>
  <c r="I200" i="58"/>
  <c r="I202" i="58"/>
  <c r="C199" i="59"/>
  <c r="H8" i="59"/>
  <c r="T8" i="59"/>
  <c r="AF8" i="59"/>
  <c r="AR8" i="59"/>
  <c r="BD8" i="59"/>
  <c r="BP8" i="59"/>
  <c r="CB8" i="59"/>
  <c r="CF22" i="59"/>
  <c r="BN24" i="59"/>
  <c r="BZ24" i="59"/>
  <c r="CL24" i="59"/>
  <c r="E39" i="59"/>
  <c r="F39" i="59"/>
  <c r="F44" i="59"/>
  <c r="E40" i="59"/>
  <c r="F40" i="59"/>
  <c r="I62" i="59"/>
  <c r="I60" i="59"/>
  <c r="I58" i="59"/>
  <c r="I61" i="59"/>
  <c r="I59" i="59"/>
  <c r="I57" i="59"/>
  <c r="I94" i="59"/>
  <c r="I106" i="59"/>
  <c r="I104" i="59"/>
  <c r="I102" i="59"/>
  <c r="I105" i="59"/>
  <c r="I103" i="59"/>
  <c r="I101" i="59"/>
  <c r="CL22" i="59"/>
  <c r="CF24" i="59"/>
  <c r="C44" i="59"/>
  <c r="E44" i="59"/>
  <c r="I84" i="59"/>
  <c r="I82" i="59"/>
  <c r="I80" i="59"/>
  <c r="I83" i="59"/>
  <c r="I81" i="59"/>
  <c r="I79" i="59"/>
  <c r="I127" i="59"/>
  <c r="I126" i="59"/>
  <c r="I124" i="59"/>
  <c r="I128" i="59"/>
  <c r="I125" i="59"/>
  <c r="I123" i="59"/>
  <c r="I69" i="59"/>
  <c r="I71" i="59"/>
  <c r="I73" i="59"/>
  <c r="I91" i="59"/>
  <c r="I93" i="59"/>
  <c r="I95" i="59"/>
  <c r="I113" i="59"/>
  <c r="I115" i="59"/>
  <c r="I117" i="59"/>
  <c r="I139" i="59"/>
  <c r="I137" i="59"/>
  <c r="I135" i="59"/>
  <c r="I68" i="59"/>
  <c r="I70" i="59"/>
  <c r="I90" i="59"/>
  <c r="I92" i="59"/>
  <c r="I112" i="59"/>
  <c r="I114" i="59"/>
  <c r="I134" i="59"/>
  <c r="I136" i="59"/>
  <c r="I138" i="59"/>
  <c r="I172" i="59"/>
  <c r="I170" i="59"/>
  <c r="I168" i="59"/>
  <c r="I182" i="59"/>
  <c r="I180" i="59"/>
  <c r="I178" i="59"/>
  <c r="I179" i="59"/>
  <c r="I181" i="59"/>
  <c r="I183" i="59"/>
  <c r="I194" i="59"/>
  <c r="I192" i="59"/>
  <c r="I190" i="59"/>
  <c r="I204" i="59"/>
  <c r="I202" i="59"/>
  <c r="I200" i="59"/>
  <c r="I201" i="59"/>
  <c r="I203" i="59"/>
  <c r="I205" i="59"/>
  <c r="I216" i="59"/>
  <c r="I214" i="59"/>
  <c r="I212" i="59"/>
  <c r="I215" i="59"/>
  <c r="AK15" i="3"/>
  <c r="AL15" i="3"/>
  <c r="C14" i="3"/>
  <c r="C77" i="3"/>
  <c r="AK5" i="3"/>
  <c r="AL5" i="3"/>
  <c r="C4" i="3"/>
  <c r="C65" i="3"/>
  <c r="L49" i="7"/>
  <c r="E36" i="7"/>
  <c r="F36" i="7"/>
  <c r="K49" i="58"/>
  <c r="AV24" i="14"/>
  <c r="I5" i="5"/>
  <c r="L49" i="57"/>
  <c r="AV24" i="57"/>
  <c r="E36" i="57"/>
  <c r="F36" i="57"/>
  <c r="E36" i="12"/>
  <c r="F36" i="12"/>
  <c r="J49" i="10"/>
  <c r="AV20" i="10"/>
  <c r="C36" i="10"/>
  <c r="D36" i="10" s="1"/>
  <c r="AK29" i="3"/>
  <c r="AL29" i="3"/>
  <c r="C28" i="3"/>
  <c r="C68" i="3"/>
  <c r="AK25" i="3"/>
  <c r="AL25" i="3"/>
  <c r="C24" i="3"/>
  <c r="C67" i="3"/>
  <c r="AK47" i="3"/>
  <c r="AL47" i="3"/>
  <c r="C46" i="3"/>
  <c r="C61" i="3"/>
  <c r="AK41" i="3"/>
  <c r="AL41" i="3"/>
  <c r="C40" i="3"/>
  <c r="C63" i="3"/>
  <c r="C48" i="42"/>
  <c r="D44" i="57"/>
  <c r="AP24" i="57"/>
  <c r="J38" i="57"/>
  <c r="L38" i="57"/>
  <c r="K38" i="57"/>
  <c r="AP24" i="17"/>
  <c r="H18" i="5"/>
  <c r="AP24" i="11"/>
  <c r="H11" i="5"/>
  <c r="AI7" i="18"/>
  <c r="AI7" i="14"/>
  <c r="C111" i="14"/>
  <c r="E111" i="14"/>
  <c r="C122" i="58"/>
  <c r="E122" i="58"/>
  <c r="C210" i="58"/>
  <c r="E30" i="58"/>
  <c r="F30" i="58"/>
  <c r="L24" i="58"/>
  <c r="L22" i="58"/>
  <c r="R24" i="58"/>
  <c r="E31" i="58"/>
  <c r="F31" i="58"/>
  <c r="E32" i="58"/>
  <c r="F32" i="58"/>
  <c r="X22" i="58"/>
  <c r="AD24" i="58"/>
  <c r="E33" i="58"/>
  <c r="F33" i="58"/>
  <c r="E34" i="58"/>
  <c r="F34" i="58"/>
  <c r="AJ24" i="58"/>
  <c r="AJ22" i="58"/>
  <c r="AP24" i="58"/>
  <c r="E35" i="58"/>
  <c r="F35" i="58"/>
  <c r="E36" i="58"/>
  <c r="F36" i="58"/>
  <c r="BB24" i="58"/>
  <c r="E37" i="58"/>
  <c r="F37" i="58"/>
  <c r="E38" i="58"/>
  <c r="F38" i="58"/>
  <c r="BH24" i="58"/>
  <c r="BH22" i="58"/>
  <c r="BN24" i="58"/>
  <c r="E39" i="58"/>
  <c r="F39" i="58"/>
  <c r="E40" i="58"/>
  <c r="F40" i="58"/>
  <c r="BT22" i="58"/>
  <c r="E41" i="58"/>
  <c r="F41" i="58"/>
  <c r="BZ24" i="58"/>
  <c r="E42" i="58"/>
  <c r="F42" i="58"/>
  <c r="CF24" i="58"/>
  <c r="CF22" i="58"/>
  <c r="E43" i="58"/>
  <c r="F43" i="58"/>
  <c r="CL24" i="58"/>
  <c r="AD22" i="58"/>
  <c r="BZ22" i="58"/>
  <c r="X24" i="58"/>
  <c r="BT24" i="58"/>
  <c r="I72" i="58"/>
  <c r="I70" i="58"/>
  <c r="I68" i="58"/>
  <c r="I71" i="58"/>
  <c r="I95" i="58"/>
  <c r="I93" i="58"/>
  <c r="I91" i="58"/>
  <c r="I94" i="58"/>
  <c r="I92" i="58"/>
  <c r="I90" i="58"/>
  <c r="AS7" i="12"/>
  <c r="T8" i="18"/>
  <c r="AF8" i="18"/>
  <c r="AF8" i="14"/>
  <c r="I7" i="57"/>
  <c r="C67" i="57"/>
  <c r="AG7" i="57"/>
  <c r="AI7" i="57"/>
  <c r="BE7" i="57"/>
  <c r="BG7" i="57"/>
  <c r="CC7" i="57"/>
  <c r="CE7" i="57"/>
  <c r="I167" i="57"/>
  <c r="I169" i="57"/>
  <c r="I189" i="57"/>
  <c r="I191" i="57"/>
  <c r="I211" i="57"/>
  <c r="I7" i="58"/>
  <c r="U7" i="58"/>
  <c r="AG7" i="58"/>
  <c r="AS7" i="58"/>
  <c r="BE7" i="58"/>
  <c r="BM7" i="58"/>
  <c r="BQ7" i="58"/>
  <c r="CC7" i="58"/>
  <c r="C8" i="58"/>
  <c r="H8" i="58"/>
  <c r="T8" i="58"/>
  <c r="AF8" i="58"/>
  <c r="AR8" i="58"/>
  <c r="AY8" i="58"/>
  <c r="BD8" i="58"/>
  <c r="BK8" i="58"/>
  <c r="BP8" i="58"/>
  <c r="CB8" i="58"/>
  <c r="CI8" i="58"/>
  <c r="AX9" i="58"/>
  <c r="BJ9" i="58"/>
  <c r="R22" i="58"/>
  <c r="BN22" i="58"/>
  <c r="CL22" i="58"/>
  <c r="AV24" i="58"/>
  <c r="D44" i="58"/>
  <c r="C44" i="58"/>
  <c r="I62" i="58"/>
  <c r="I60" i="58"/>
  <c r="I58" i="58"/>
  <c r="I61" i="58"/>
  <c r="I59" i="58"/>
  <c r="I57" i="58"/>
  <c r="I69" i="58"/>
  <c r="I73" i="58"/>
  <c r="I83" i="58"/>
  <c r="I84" i="58"/>
  <c r="I82" i="58"/>
  <c r="I80" i="58"/>
  <c r="I81" i="58"/>
  <c r="I79" i="58"/>
  <c r="E29" i="58"/>
  <c r="I105" i="58"/>
  <c r="I117" i="58"/>
  <c r="I115" i="58"/>
  <c r="I113" i="58"/>
  <c r="I116" i="58"/>
  <c r="I114" i="58"/>
  <c r="I112" i="58"/>
  <c r="I102" i="58"/>
  <c r="I104" i="58"/>
  <c r="I106" i="58"/>
  <c r="I101" i="58"/>
  <c r="I103" i="58"/>
  <c r="I161" i="58"/>
  <c r="I159" i="58"/>
  <c r="I157" i="58"/>
  <c r="I171" i="58"/>
  <c r="I169" i="58"/>
  <c r="I167" i="58"/>
  <c r="I168" i="58"/>
  <c r="I170" i="58"/>
  <c r="I172" i="58"/>
  <c r="I183" i="58"/>
  <c r="I181" i="58"/>
  <c r="I179" i="58"/>
  <c r="I193" i="58"/>
  <c r="I191" i="58"/>
  <c r="I189" i="58"/>
  <c r="I190" i="58"/>
  <c r="I192" i="58"/>
  <c r="I194" i="58"/>
  <c r="I205" i="58"/>
  <c r="I203" i="58"/>
  <c r="I201" i="58"/>
  <c r="I216" i="58"/>
  <c r="I214" i="58"/>
  <c r="I212" i="58"/>
  <c r="I215" i="58"/>
  <c r="I213" i="58"/>
  <c r="I211" i="58"/>
  <c r="I105" i="8"/>
  <c r="I104" i="8"/>
  <c r="E108" i="17"/>
  <c r="E106" i="17"/>
  <c r="E104" i="17"/>
  <c r="E101" i="7"/>
  <c r="AC16" i="8"/>
  <c r="AD22" i="8"/>
  <c r="C89" i="57"/>
  <c r="B144" i="57"/>
  <c r="AX8" i="57"/>
  <c r="C155" i="57"/>
  <c r="B166" i="57"/>
  <c r="BJ8" i="57"/>
  <c r="B188" i="57"/>
  <c r="BV8" i="57"/>
  <c r="B210" i="57"/>
  <c r="CH8" i="57"/>
  <c r="H8" i="57"/>
  <c r="T8" i="57"/>
  <c r="AF8" i="57"/>
  <c r="AR8" i="57"/>
  <c r="BD8" i="57"/>
  <c r="CB8" i="57"/>
  <c r="E107" i="17"/>
  <c r="E105" i="17"/>
  <c r="E103" i="17"/>
  <c r="E90" i="10"/>
  <c r="I168" i="56"/>
  <c r="I216" i="56"/>
  <c r="C7" i="57"/>
  <c r="O7" i="57"/>
  <c r="W7" i="57"/>
  <c r="AA7" i="57"/>
  <c r="AM7" i="57"/>
  <c r="AY7" i="57"/>
  <c r="BK7" i="57"/>
  <c r="BW7" i="57"/>
  <c r="CI7" i="57"/>
  <c r="B8" i="57"/>
  <c r="N8" i="57"/>
  <c r="Z8" i="57"/>
  <c r="AL8" i="57"/>
  <c r="BP8" i="57"/>
  <c r="E29" i="57"/>
  <c r="F22" i="57"/>
  <c r="F24" i="57"/>
  <c r="I61" i="57"/>
  <c r="I73" i="57"/>
  <c r="I71" i="57"/>
  <c r="I69" i="57"/>
  <c r="I72" i="57"/>
  <c r="I70" i="57"/>
  <c r="I68" i="57"/>
  <c r="I105" i="57"/>
  <c r="I103" i="57"/>
  <c r="I101" i="57"/>
  <c r="I106" i="57"/>
  <c r="I104" i="57"/>
  <c r="I102" i="57"/>
  <c r="C44" i="57"/>
  <c r="I83" i="57"/>
  <c r="I81" i="57"/>
  <c r="I79" i="57"/>
  <c r="I84" i="57"/>
  <c r="I82" i="57"/>
  <c r="I80" i="57"/>
  <c r="I117" i="57"/>
  <c r="E38" i="57"/>
  <c r="F38" i="57"/>
  <c r="E41" i="57"/>
  <c r="F41" i="57"/>
  <c r="E43" i="57"/>
  <c r="F43" i="57"/>
  <c r="I58" i="57"/>
  <c r="I60" i="57"/>
  <c r="I62" i="57"/>
  <c r="I90" i="57"/>
  <c r="I92" i="57"/>
  <c r="I94" i="57"/>
  <c r="I112" i="57"/>
  <c r="I114" i="57"/>
  <c r="I116" i="57"/>
  <c r="R22" i="57"/>
  <c r="AD22" i="57"/>
  <c r="BB22" i="57"/>
  <c r="BN22" i="57"/>
  <c r="BT24" i="57"/>
  <c r="CF24" i="57"/>
  <c r="I57" i="57"/>
  <c r="I59" i="57"/>
  <c r="I91" i="57"/>
  <c r="I93" i="57"/>
  <c r="I113" i="57"/>
  <c r="I115" i="57"/>
  <c r="I149" i="57"/>
  <c r="I147" i="57"/>
  <c r="I145" i="57"/>
  <c r="I146" i="57"/>
  <c r="I148" i="57"/>
  <c r="I150" i="57"/>
  <c r="I160" i="57"/>
  <c r="I158" i="57"/>
  <c r="I156" i="57"/>
  <c r="I161" i="57"/>
  <c r="I159" i="57"/>
  <c r="I157" i="57"/>
  <c r="I172" i="57"/>
  <c r="I170" i="57"/>
  <c r="I168" i="57"/>
  <c r="I182" i="57"/>
  <c r="I180" i="57"/>
  <c r="I178" i="57"/>
  <c r="I179" i="57"/>
  <c r="I181" i="57"/>
  <c r="I183" i="57"/>
  <c r="I194" i="57"/>
  <c r="I192" i="57"/>
  <c r="I190" i="57"/>
  <c r="I204" i="57"/>
  <c r="I202" i="57"/>
  <c r="I200" i="57"/>
  <c r="I201" i="57"/>
  <c r="I203" i="57"/>
  <c r="I205" i="57"/>
  <c r="I216" i="57"/>
  <c r="I214" i="57"/>
  <c r="I212" i="57"/>
  <c r="I215" i="57"/>
  <c r="J49" i="56"/>
  <c r="AJ24" i="8"/>
  <c r="G16" i="5"/>
  <c r="AJ24" i="52"/>
  <c r="G14" i="5"/>
  <c r="C54" i="42"/>
  <c r="AD24" i="10"/>
  <c r="F13" i="5"/>
  <c r="E44" i="10"/>
  <c r="BT10" i="2" s="1"/>
  <c r="AD24" i="52"/>
  <c r="F14" i="5"/>
  <c r="C44" i="56"/>
  <c r="AD24" i="7"/>
  <c r="F9" i="5"/>
  <c r="T9" i="5"/>
  <c r="AD20" i="24"/>
  <c r="C33" i="24"/>
  <c r="D33" i="24"/>
  <c r="F44" i="24"/>
  <c r="D20" i="1"/>
  <c r="AD24" i="14"/>
  <c r="F5" i="5"/>
  <c r="AK7" i="3"/>
  <c r="AL7" i="3"/>
  <c r="C6" i="3"/>
  <c r="C69" i="3"/>
  <c r="C47" i="42"/>
  <c r="AQ42" i="2"/>
  <c r="I101" i="20"/>
  <c r="I103" i="20"/>
  <c r="I102" i="20"/>
  <c r="I105" i="20"/>
  <c r="I104" i="20"/>
  <c r="I106" i="20"/>
  <c r="W42" i="2"/>
  <c r="E44" i="20"/>
  <c r="BT17" i="2"/>
  <c r="X24" i="21"/>
  <c r="E19" i="5"/>
  <c r="X24" i="18"/>
  <c r="E17" i="5"/>
  <c r="F44" i="20"/>
  <c r="D17" i="1"/>
  <c r="I61" i="56"/>
  <c r="W7" i="18"/>
  <c r="C89" i="18"/>
  <c r="E89" i="18"/>
  <c r="I149" i="56"/>
  <c r="I172" i="56"/>
  <c r="I190" i="56"/>
  <c r="CH8" i="56"/>
  <c r="B211" i="56"/>
  <c r="I57" i="56"/>
  <c r="I59" i="56"/>
  <c r="CI7" i="56"/>
  <c r="C210" i="56"/>
  <c r="I127" i="56"/>
  <c r="E78" i="12"/>
  <c r="E85" i="8"/>
  <c r="E83" i="8"/>
  <c r="E81" i="8"/>
  <c r="E79" i="8"/>
  <c r="E86" i="17"/>
  <c r="E84" i="17"/>
  <c r="E82" i="17"/>
  <c r="E80" i="17"/>
  <c r="E78" i="17"/>
  <c r="C67" i="56"/>
  <c r="C89" i="56"/>
  <c r="C111" i="56"/>
  <c r="E111" i="56"/>
  <c r="C133" i="56"/>
  <c r="E133" i="56"/>
  <c r="C155" i="56"/>
  <c r="C177" i="56"/>
  <c r="C199" i="56"/>
  <c r="B8" i="56"/>
  <c r="Z8" i="56"/>
  <c r="AX8" i="56"/>
  <c r="BV8" i="56"/>
  <c r="E85" i="17"/>
  <c r="E83" i="17"/>
  <c r="E81" i="17"/>
  <c r="E79" i="7"/>
  <c r="C7" i="56"/>
  <c r="B67" i="56"/>
  <c r="H8" i="56"/>
  <c r="K7" i="56"/>
  <c r="O7" i="56"/>
  <c r="B89" i="56"/>
  <c r="T8" i="56"/>
  <c r="W7" i="56"/>
  <c r="AA7" i="56"/>
  <c r="B111" i="56"/>
  <c r="AF8" i="56"/>
  <c r="AI7" i="56"/>
  <c r="AM7" i="56"/>
  <c r="B133" i="56"/>
  <c r="AR8" i="56"/>
  <c r="AU7" i="56"/>
  <c r="AY7" i="56"/>
  <c r="B155" i="56"/>
  <c r="BD8" i="56"/>
  <c r="BG7" i="56"/>
  <c r="BK7" i="56"/>
  <c r="B177" i="56"/>
  <c r="BP8" i="56"/>
  <c r="BS7" i="56"/>
  <c r="BW7" i="56"/>
  <c r="B199" i="56"/>
  <c r="CB8" i="56"/>
  <c r="CE7" i="56"/>
  <c r="N8" i="56"/>
  <c r="AL8" i="56"/>
  <c r="BJ8" i="56"/>
  <c r="L22" i="56"/>
  <c r="X22" i="56"/>
  <c r="BH22" i="56"/>
  <c r="BT22" i="56"/>
  <c r="CF22" i="56"/>
  <c r="R24" i="56"/>
  <c r="AD24" i="56"/>
  <c r="AP24" i="56"/>
  <c r="BB24" i="56"/>
  <c r="BN24" i="56"/>
  <c r="BZ24" i="56"/>
  <c r="CL24" i="56"/>
  <c r="D29" i="56"/>
  <c r="D44" i="56"/>
  <c r="F29" i="56"/>
  <c r="E30" i="56"/>
  <c r="F30" i="56"/>
  <c r="E31" i="56"/>
  <c r="F31" i="56"/>
  <c r="E33" i="56"/>
  <c r="F33" i="56"/>
  <c r="E35" i="56"/>
  <c r="F35" i="56"/>
  <c r="E37" i="56"/>
  <c r="F37" i="56"/>
  <c r="I95" i="56"/>
  <c r="BN22" i="56"/>
  <c r="BZ22" i="56"/>
  <c r="CL22" i="56"/>
  <c r="X24" i="56"/>
  <c r="AJ24" i="56"/>
  <c r="AV24" i="56"/>
  <c r="BH24" i="56"/>
  <c r="BT24" i="56"/>
  <c r="CF24" i="56"/>
  <c r="I62" i="56"/>
  <c r="I60" i="56"/>
  <c r="I58" i="56"/>
  <c r="I73" i="56"/>
  <c r="I71" i="56"/>
  <c r="I69" i="56"/>
  <c r="I72" i="56"/>
  <c r="I70" i="56"/>
  <c r="I68" i="56"/>
  <c r="I83" i="56"/>
  <c r="I81" i="56"/>
  <c r="I79" i="56"/>
  <c r="I84" i="56"/>
  <c r="I82" i="56"/>
  <c r="I80" i="56"/>
  <c r="I90" i="56"/>
  <c r="I92" i="56"/>
  <c r="I94" i="56"/>
  <c r="I123" i="56"/>
  <c r="I125" i="56"/>
  <c r="I145" i="56"/>
  <c r="I147" i="56"/>
  <c r="I171" i="56"/>
  <c r="I169" i="56"/>
  <c r="I167" i="56"/>
  <c r="I170" i="56"/>
  <c r="I194" i="56"/>
  <c r="I192" i="56"/>
  <c r="I193" i="56"/>
  <c r="I191" i="56"/>
  <c r="I189" i="56"/>
  <c r="I91" i="56"/>
  <c r="I93" i="56"/>
  <c r="I128" i="56"/>
  <c r="I126" i="56"/>
  <c r="I124" i="56"/>
  <c r="I150" i="56"/>
  <c r="I148" i="56"/>
  <c r="I146" i="56"/>
  <c r="I160" i="56"/>
  <c r="I158" i="56"/>
  <c r="I156" i="56"/>
  <c r="I157" i="56"/>
  <c r="I159" i="56"/>
  <c r="I161" i="56"/>
  <c r="I183" i="56"/>
  <c r="I181" i="56"/>
  <c r="I179" i="56"/>
  <c r="I182" i="56"/>
  <c r="I180" i="56"/>
  <c r="I178" i="56"/>
  <c r="I204" i="56"/>
  <c r="I202" i="56"/>
  <c r="I200" i="56"/>
  <c r="I205" i="56"/>
  <c r="I203" i="56"/>
  <c r="I201" i="56"/>
  <c r="I211" i="56"/>
  <c r="I213" i="56"/>
  <c r="I215" i="56"/>
  <c r="I212" i="56"/>
  <c r="I214" i="56"/>
  <c r="AK35" i="3"/>
  <c r="AL35" i="3"/>
  <c r="C34" i="3"/>
  <c r="C70" i="3"/>
  <c r="AK21" i="3"/>
  <c r="AL21" i="3"/>
  <c r="C20" i="3"/>
  <c r="C75" i="3"/>
  <c r="AK11" i="3"/>
  <c r="AL11" i="3"/>
  <c r="C10" i="3"/>
  <c r="C66" i="3"/>
  <c r="C59" i="42"/>
  <c r="C49" i="42"/>
  <c r="AI42" i="2"/>
  <c r="AE42" i="2"/>
  <c r="AM42" i="2"/>
  <c r="R10" i="5"/>
  <c r="R24" i="52"/>
  <c r="D14" i="5"/>
  <c r="E44" i="24"/>
  <c r="BT13" i="2"/>
  <c r="E44" i="54"/>
  <c r="BT16" i="2"/>
  <c r="F31" i="54"/>
  <c r="R24" i="54"/>
  <c r="D6" i="5"/>
  <c r="F31" i="9"/>
  <c r="E44" i="9"/>
  <c r="BT11" i="2"/>
  <c r="E31" i="11"/>
  <c r="R24" i="11"/>
  <c r="D11" i="5"/>
  <c r="E44" i="7"/>
  <c r="BT9" i="2"/>
  <c r="R24" i="14"/>
  <c r="D5" i="5"/>
  <c r="V4" i="5"/>
  <c r="I215" i="13"/>
  <c r="I205" i="13"/>
  <c r="I194" i="13"/>
  <c r="I169" i="13"/>
  <c r="I211" i="11"/>
  <c r="I213" i="9"/>
  <c r="I205" i="9"/>
  <c r="I191" i="9"/>
  <c r="I183" i="9"/>
  <c r="I169" i="9"/>
  <c r="I215" i="7"/>
  <c r="I203" i="7"/>
  <c r="I192" i="7"/>
  <c r="I181" i="7"/>
  <c r="I172" i="7"/>
  <c r="I212" i="11"/>
  <c r="I216" i="11"/>
  <c r="I190" i="9"/>
  <c r="I168" i="9"/>
  <c r="I212" i="9"/>
  <c r="I213" i="7"/>
  <c r="I170" i="7"/>
  <c r="I126" i="54"/>
  <c r="I148" i="54"/>
  <c r="I192" i="54"/>
  <c r="I203" i="54"/>
  <c r="I149" i="54"/>
  <c r="I203" i="8"/>
  <c r="I204" i="8"/>
  <c r="I191" i="8"/>
  <c r="I172" i="8"/>
  <c r="I149" i="8"/>
  <c r="I139" i="8"/>
  <c r="I134" i="8"/>
  <c r="I103" i="8"/>
  <c r="I125" i="10"/>
  <c r="I123" i="10"/>
  <c r="CK7" i="51"/>
  <c r="C210" i="51"/>
  <c r="K8" i="51"/>
  <c r="C68" i="51"/>
  <c r="E68" i="51"/>
  <c r="W8" i="51"/>
  <c r="C90" i="51"/>
  <c r="E90" i="51"/>
  <c r="AI8" i="51"/>
  <c r="C112" i="51"/>
  <c r="E112" i="51"/>
  <c r="BS8" i="51"/>
  <c r="C178" i="51"/>
  <c r="CE8" i="51"/>
  <c r="C200" i="51"/>
  <c r="AI9" i="51"/>
  <c r="C113" i="51"/>
  <c r="E113" i="51"/>
  <c r="CE10" i="51"/>
  <c r="C202" i="51"/>
  <c r="AI11" i="51"/>
  <c r="C115" i="51"/>
  <c r="E115" i="51"/>
  <c r="CE12" i="51"/>
  <c r="C204" i="51"/>
  <c r="AI13" i="51"/>
  <c r="C117" i="51"/>
  <c r="E117" i="51"/>
  <c r="I181" i="13"/>
  <c r="I216" i="7"/>
  <c r="I204" i="7"/>
  <c r="I189" i="7"/>
  <c r="I183" i="54"/>
  <c r="I182" i="54"/>
  <c r="I204" i="54"/>
  <c r="I202" i="54"/>
  <c r="Z8" i="41"/>
  <c r="B101" i="41"/>
  <c r="AA7" i="41"/>
  <c r="H9" i="24"/>
  <c r="I8" i="24"/>
  <c r="T10" i="24"/>
  <c r="U9" i="24"/>
  <c r="AF9" i="24"/>
  <c r="B113" i="24"/>
  <c r="AG8" i="24"/>
  <c r="BD9" i="24"/>
  <c r="B157" i="24"/>
  <c r="BE8" i="24"/>
  <c r="BP8" i="24"/>
  <c r="BQ7" i="24"/>
  <c r="CB8" i="24"/>
  <c r="CC7" i="24"/>
  <c r="BJ8" i="21"/>
  <c r="BK8" i="21"/>
  <c r="BK7" i="21"/>
  <c r="C166" i="21"/>
  <c r="BP8" i="20"/>
  <c r="BQ8" i="20"/>
  <c r="C178" i="20"/>
  <c r="BQ7" i="20"/>
  <c r="N8" i="13"/>
  <c r="B79" i="13"/>
  <c r="O7" i="13"/>
  <c r="AX11" i="13"/>
  <c r="B148" i="13"/>
  <c r="AY10" i="13"/>
  <c r="BJ8" i="13"/>
  <c r="BK7" i="13"/>
  <c r="BV8" i="13"/>
  <c r="BW7" i="13"/>
  <c r="CH8" i="13"/>
  <c r="CI7" i="13"/>
  <c r="H8" i="12"/>
  <c r="I7" i="12"/>
  <c r="K7" i="12"/>
  <c r="T8" i="12"/>
  <c r="U7" i="12"/>
  <c r="AF8" i="12"/>
  <c r="AG7" i="12"/>
  <c r="AS8" i="12"/>
  <c r="N8" i="54"/>
  <c r="O7" i="54"/>
  <c r="Z8" i="54"/>
  <c r="AA7" i="54"/>
  <c r="AL8" i="54"/>
  <c r="AM7" i="54"/>
  <c r="BJ8" i="54"/>
  <c r="BJ9" i="54"/>
  <c r="BK9" i="54"/>
  <c r="BK7" i="54"/>
  <c r="BV8" i="54"/>
  <c r="BW7" i="54"/>
  <c r="CH8" i="54"/>
  <c r="CI7" i="54"/>
  <c r="H8" i="11"/>
  <c r="I7" i="11"/>
  <c r="K7" i="11"/>
  <c r="T8" i="11"/>
  <c r="U7" i="11"/>
  <c r="W7" i="11"/>
  <c r="AF10" i="11"/>
  <c r="AG9" i="11"/>
  <c r="AI9" i="11"/>
  <c r="AR8" i="11"/>
  <c r="AS7" i="11"/>
  <c r="AU7" i="11"/>
  <c r="BD8" i="11"/>
  <c r="BE7" i="11"/>
  <c r="BP8" i="11"/>
  <c r="BQ7" i="11"/>
  <c r="BS7" i="11"/>
  <c r="CB10" i="11"/>
  <c r="CC9" i="11"/>
  <c r="CE9" i="11"/>
  <c r="B9" i="9"/>
  <c r="C8" i="9"/>
  <c r="AX9" i="9"/>
  <c r="AY8" i="9"/>
  <c r="BV9" i="9"/>
  <c r="BW8" i="9"/>
  <c r="H8" i="8"/>
  <c r="I7" i="8"/>
  <c r="K7" i="8"/>
  <c r="T8" i="8"/>
  <c r="U7" i="8"/>
  <c r="AF8" i="8"/>
  <c r="AG7" i="8"/>
  <c r="AR8" i="8"/>
  <c r="AS7" i="8"/>
  <c r="BD8" i="8"/>
  <c r="BE7" i="8"/>
  <c r="BP8" i="8"/>
  <c r="BQ7" i="8"/>
  <c r="CB8" i="8"/>
  <c r="CC7" i="8"/>
  <c r="B9" i="18"/>
  <c r="C8" i="18"/>
  <c r="E8" i="18"/>
  <c r="N9" i="18"/>
  <c r="O8" i="18"/>
  <c r="Z9" i="18"/>
  <c r="AA8" i="18"/>
  <c r="AC8" i="18"/>
  <c r="AL9" i="18"/>
  <c r="AM8" i="18"/>
  <c r="AO8" i="18"/>
  <c r="AX9" i="18"/>
  <c r="AY8" i="18"/>
  <c r="BJ9" i="18"/>
  <c r="BK8" i="18"/>
  <c r="BV9" i="18"/>
  <c r="BW8" i="18"/>
  <c r="CH9" i="18"/>
  <c r="CI8" i="18"/>
  <c r="H8" i="17"/>
  <c r="I7" i="17"/>
  <c r="C67" i="17"/>
  <c r="E67" i="17"/>
  <c r="T8" i="17"/>
  <c r="U7" i="17"/>
  <c r="C89" i="17"/>
  <c r="E89" i="17"/>
  <c r="AF8" i="17"/>
  <c r="AG7" i="17"/>
  <c r="AR8" i="17"/>
  <c r="AS7" i="17"/>
  <c r="BD8" i="17"/>
  <c r="BE7" i="17"/>
  <c r="BP8" i="17"/>
  <c r="B178" i="17"/>
  <c r="BQ7" i="17"/>
  <c r="CB8" i="17"/>
  <c r="CC7" i="17"/>
  <c r="CE7" i="17"/>
  <c r="B10" i="7"/>
  <c r="C9" i="7"/>
  <c r="N10" i="7"/>
  <c r="O9" i="7"/>
  <c r="Z10" i="7"/>
  <c r="AA9" i="7"/>
  <c r="AL10" i="7"/>
  <c r="AM9" i="7"/>
  <c r="AX10" i="7"/>
  <c r="AY9" i="7"/>
  <c r="BJ10" i="7"/>
  <c r="BK9" i="7"/>
  <c r="BV8" i="7"/>
  <c r="BW7" i="7"/>
  <c r="CH8" i="7"/>
  <c r="CI7" i="7"/>
  <c r="B8" i="52"/>
  <c r="C8" i="52"/>
  <c r="C7" i="52"/>
  <c r="E7" i="52"/>
  <c r="AX8" i="52"/>
  <c r="B145" i="52"/>
  <c r="AY7" i="52"/>
  <c r="C144" i="52"/>
  <c r="I7" i="51"/>
  <c r="U7" i="51"/>
  <c r="AG7" i="51"/>
  <c r="AS7" i="51"/>
  <c r="BQ7" i="51"/>
  <c r="I9" i="51"/>
  <c r="U9" i="51"/>
  <c r="BQ9" i="51"/>
  <c r="I10" i="51"/>
  <c r="U10" i="51"/>
  <c r="BQ10" i="51"/>
  <c r="I11" i="51"/>
  <c r="U11" i="51"/>
  <c r="BQ11" i="51"/>
  <c r="I12" i="51"/>
  <c r="U12" i="51"/>
  <c r="BQ12" i="51"/>
  <c r="I13" i="51"/>
  <c r="U13" i="51"/>
  <c r="BQ13" i="51"/>
  <c r="AG14" i="51"/>
  <c r="C118" i="51"/>
  <c r="E118" i="51"/>
  <c r="CC14" i="51"/>
  <c r="C7" i="14"/>
  <c r="C56" i="14"/>
  <c r="E56" i="14"/>
  <c r="O7" i="14"/>
  <c r="C78" i="14"/>
  <c r="E78" i="14"/>
  <c r="AA7" i="14"/>
  <c r="AC7" i="14"/>
  <c r="AM7" i="14"/>
  <c r="C122" i="14"/>
  <c r="E122" i="14"/>
  <c r="AY7" i="14"/>
  <c r="C144" i="14"/>
  <c r="E144" i="14"/>
  <c r="BK7" i="14"/>
  <c r="C166" i="14"/>
  <c r="BW7" i="14"/>
  <c r="C188" i="14"/>
  <c r="CI7" i="14"/>
  <c r="C210" i="14"/>
  <c r="AM8" i="14"/>
  <c r="AY8" i="14"/>
  <c r="BK8" i="14"/>
  <c r="C9" i="14"/>
  <c r="E9" i="14"/>
  <c r="CI9" i="14"/>
  <c r="AM10" i="14"/>
  <c r="AY10" i="14"/>
  <c r="BK10" i="14"/>
  <c r="CI11" i="14"/>
  <c r="CK11" i="14"/>
  <c r="AM12" i="14"/>
  <c r="AY12" i="14"/>
  <c r="BK12" i="14"/>
  <c r="CI13" i="14"/>
  <c r="AM14" i="14"/>
  <c r="AY14" i="14"/>
  <c r="BK14" i="14"/>
  <c r="C7" i="7"/>
  <c r="O7" i="7"/>
  <c r="AA7" i="7"/>
  <c r="AM7" i="7"/>
  <c r="AY7" i="7"/>
  <c r="C7" i="18"/>
  <c r="E7" i="18"/>
  <c r="O7" i="18"/>
  <c r="Q7" i="18"/>
  <c r="AA7" i="18"/>
  <c r="AC7" i="18"/>
  <c r="AM7" i="18"/>
  <c r="AY7" i="18"/>
  <c r="BK7" i="18"/>
  <c r="BW7" i="18"/>
  <c r="CI7" i="18"/>
  <c r="O8" i="9"/>
  <c r="BK8" i="9"/>
  <c r="U8" i="24"/>
  <c r="AG7" i="11"/>
  <c r="AY7" i="54"/>
  <c r="AY8" i="54"/>
  <c r="AY8" i="13"/>
  <c r="CI7" i="21"/>
  <c r="E15" i="11"/>
  <c r="C64" i="11"/>
  <c r="E64" i="11"/>
  <c r="Q15" i="11"/>
  <c r="C86" i="11"/>
  <c r="E86" i="11"/>
  <c r="AC15" i="11"/>
  <c r="C108" i="11"/>
  <c r="C7" i="24"/>
  <c r="AY7" i="24"/>
  <c r="BK7" i="24"/>
  <c r="BW7" i="24"/>
  <c r="AY8" i="24"/>
  <c r="BK8" i="24"/>
  <c r="BW8" i="24"/>
  <c r="CI8" i="24"/>
  <c r="AY9" i="24"/>
  <c r="CI9" i="24"/>
  <c r="AM10" i="24"/>
  <c r="BK11" i="24"/>
  <c r="CI11" i="24"/>
  <c r="AM12" i="24"/>
  <c r="CI12" i="24"/>
  <c r="BK13" i="24"/>
  <c r="C14" i="11"/>
  <c r="O14" i="11"/>
  <c r="AA14" i="11"/>
  <c r="C107" i="11"/>
  <c r="I7" i="54"/>
  <c r="U7" i="54"/>
  <c r="I8" i="54"/>
  <c r="K8" i="54"/>
  <c r="U8" i="54"/>
  <c r="W8" i="54"/>
  <c r="AG8" i="54"/>
  <c r="AI8" i="54"/>
  <c r="AS8" i="54"/>
  <c r="AU8" i="54"/>
  <c r="BE8" i="54"/>
  <c r="BG8" i="54"/>
  <c r="I10" i="54"/>
  <c r="K10" i="54"/>
  <c r="I11" i="54"/>
  <c r="CI7" i="12"/>
  <c r="CI8" i="12"/>
  <c r="CI9" i="12"/>
  <c r="CI10" i="12"/>
  <c r="CI11" i="12"/>
  <c r="BW13" i="12"/>
  <c r="AA7" i="20"/>
  <c r="C100" i="20"/>
  <c r="AM8" i="20"/>
  <c r="U7" i="21"/>
  <c r="AG9" i="21"/>
  <c r="B10" i="24"/>
  <c r="C10" i="24"/>
  <c r="C9" i="24"/>
  <c r="B58" i="24"/>
  <c r="N9" i="24"/>
  <c r="B79" i="24"/>
  <c r="O8" i="24"/>
  <c r="Z9" i="24"/>
  <c r="B101" i="24"/>
  <c r="AA8" i="24"/>
  <c r="AM7" i="12"/>
  <c r="AY7" i="12"/>
  <c r="BW7" i="12"/>
  <c r="AY8" i="12"/>
  <c r="C145" i="12"/>
  <c r="E145" i="12"/>
  <c r="BW8" i="12"/>
  <c r="BY8" i="12"/>
  <c r="AY9" i="12"/>
  <c r="BW9" i="12"/>
  <c r="AY10" i="12"/>
  <c r="BW10" i="12"/>
  <c r="AY11" i="12"/>
  <c r="BW11" i="12"/>
  <c r="BK12" i="12"/>
  <c r="CI12" i="12"/>
  <c r="BW14" i="12"/>
  <c r="BY14" i="12"/>
  <c r="O7" i="20"/>
  <c r="AM7" i="20"/>
  <c r="AA8" i="20"/>
  <c r="AG7" i="21"/>
  <c r="AG8" i="21"/>
  <c r="CI7" i="41"/>
  <c r="CK7" i="41"/>
  <c r="I216" i="13"/>
  <c r="I204" i="13"/>
  <c r="I193" i="13"/>
  <c r="I179" i="13"/>
  <c r="I172" i="13"/>
  <c r="I213" i="29"/>
  <c r="I202" i="29"/>
  <c r="I193" i="29"/>
  <c r="I180" i="29"/>
  <c r="I169" i="29"/>
  <c r="I158" i="29"/>
  <c r="I149" i="29"/>
  <c r="I137" i="29"/>
  <c r="I124" i="29"/>
  <c r="I115" i="29"/>
  <c r="C7" i="41"/>
  <c r="I117" i="29"/>
  <c r="L22" i="18"/>
  <c r="I112" i="29"/>
  <c r="I116" i="29"/>
  <c r="I125" i="29"/>
  <c r="I145" i="29"/>
  <c r="I192" i="29"/>
  <c r="I189" i="29"/>
  <c r="I136" i="29"/>
  <c r="I157" i="29"/>
  <c r="I161" i="29"/>
  <c r="I168" i="29"/>
  <c r="I172" i="29"/>
  <c r="I179" i="29"/>
  <c r="I183" i="29"/>
  <c r="I201" i="29"/>
  <c r="I205" i="29"/>
  <c r="I212" i="29"/>
  <c r="I216" i="29"/>
  <c r="I135" i="29"/>
  <c r="I202" i="13"/>
  <c r="I113" i="29"/>
  <c r="I191" i="13"/>
  <c r="O7" i="41"/>
  <c r="I60" i="29"/>
  <c r="I216" i="12"/>
  <c r="I205" i="12"/>
  <c r="I203" i="12"/>
  <c r="I194" i="12"/>
  <c r="I183" i="12"/>
  <c r="I181" i="12"/>
  <c r="I172" i="12"/>
  <c r="C91" i="10"/>
  <c r="E91" i="10"/>
  <c r="W9" i="10"/>
  <c r="C168" i="14"/>
  <c r="C146" i="14"/>
  <c r="E146" i="14"/>
  <c r="C214" i="17"/>
  <c r="C190" i="17"/>
  <c r="C194" i="17"/>
  <c r="C196" i="17"/>
  <c r="C122" i="17"/>
  <c r="E122" i="17"/>
  <c r="C217" i="17"/>
  <c r="C191" i="17"/>
  <c r="C200" i="18"/>
  <c r="C166" i="8"/>
  <c r="C216" i="17"/>
  <c r="C218" i="17"/>
  <c r="C202" i="18"/>
  <c r="C210" i="17"/>
  <c r="C189" i="17"/>
  <c r="C62" i="8"/>
  <c r="E62" i="8"/>
  <c r="C80" i="8"/>
  <c r="E80" i="8"/>
  <c r="I190" i="21"/>
  <c r="I137" i="21"/>
  <c r="C122" i="8"/>
  <c r="E122" i="8"/>
  <c r="I126" i="8"/>
  <c r="I178" i="17"/>
  <c r="I139" i="17"/>
  <c r="I178" i="7"/>
  <c r="I182" i="7"/>
  <c r="C119" i="51"/>
  <c r="E119" i="51"/>
  <c r="C207" i="51"/>
  <c r="AI7" i="7"/>
  <c r="E8" i="7"/>
  <c r="BA8" i="7"/>
  <c r="BS8" i="18"/>
  <c r="BS16" i="18"/>
  <c r="BT22" i="18"/>
  <c r="C178" i="18"/>
  <c r="E9" i="8"/>
  <c r="C58" i="8"/>
  <c r="E58" i="8"/>
  <c r="Q13" i="8"/>
  <c r="C84" i="8"/>
  <c r="E84" i="8"/>
  <c r="I150" i="29"/>
  <c r="I171" i="14"/>
  <c r="AC16" i="17"/>
  <c r="AL8" i="41"/>
  <c r="B123" i="41"/>
  <c r="AM7" i="41"/>
  <c r="B8" i="21"/>
  <c r="C7" i="21"/>
  <c r="Z9" i="21"/>
  <c r="B102" i="21"/>
  <c r="AA8" i="21"/>
  <c r="AX8" i="21"/>
  <c r="AY7" i="21"/>
  <c r="BV9" i="21"/>
  <c r="B190" i="21"/>
  <c r="BW8" i="21"/>
  <c r="H8" i="20"/>
  <c r="I7" i="20"/>
  <c r="T8" i="20"/>
  <c r="U7" i="20"/>
  <c r="AF8" i="20"/>
  <c r="AG7" i="20"/>
  <c r="BD8" i="20"/>
  <c r="BE7" i="20"/>
  <c r="CB9" i="20"/>
  <c r="CC8" i="20"/>
  <c r="CE8" i="20"/>
  <c r="N8" i="52"/>
  <c r="O7" i="52"/>
  <c r="Q7" i="52"/>
  <c r="Z8" i="52"/>
  <c r="AA7" i="52"/>
  <c r="AC7" i="52"/>
  <c r="AL8" i="52"/>
  <c r="BJ8" i="52"/>
  <c r="BK7" i="52"/>
  <c r="BM7" i="52"/>
  <c r="BV8" i="52"/>
  <c r="BW7" i="52"/>
  <c r="BY7" i="52"/>
  <c r="CH8" i="52"/>
  <c r="CI7" i="52"/>
  <c r="CK7" i="52"/>
  <c r="CB8" i="29"/>
  <c r="CC7" i="29"/>
  <c r="I8" i="9"/>
  <c r="C68" i="9"/>
  <c r="E68" i="9"/>
  <c r="U8" i="9"/>
  <c r="C90" i="9"/>
  <c r="E90" i="9"/>
  <c r="AG8" i="9"/>
  <c r="C112" i="9"/>
  <c r="E112" i="9"/>
  <c r="AS8" i="9"/>
  <c r="BE8" i="9"/>
  <c r="C156" i="9"/>
  <c r="E156" i="9"/>
  <c r="BQ8" i="9"/>
  <c r="CC8" i="9"/>
  <c r="C200" i="9"/>
  <c r="I10" i="9"/>
  <c r="U10" i="9"/>
  <c r="AG10" i="9"/>
  <c r="AS10" i="9"/>
  <c r="BE10" i="9"/>
  <c r="BQ10" i="9"/>
  <c r="CC10" i="9"/>
  <c r="I12" i="9"/>
  <c r="U12" i="9"/>
  <c r="AG12" i="9"/>
  <c r="AS12" i="9"/>
  <c r="BE12" i="9"/>
  <c r="BQ12" i="9"/>
  <c r="CC12" i="9"/>
  <c r="I14" i="9"/>
  <c r="U14" i="9"/>
  <c r="AG14" i="9"/>
  <c r="AS14" i="9"/>
  <c r="BE14" i="9"/>
  <c r="BQ14" i="9"/>
  <c r="CC14" i="9"/>
  <c r="C7" i="11"/>
  <c r="O7" i="11"/>
  <c r="AA7" i="11"/>
  <c r="C100" i="11"/>
  <c r="AM7" i="11"/>
  <c r="C122" i="11"/>
  <c r="E122" i="11"/>
  <c r="AY7" i="11"/>
  <c r="C144" i="11"/>
  <c r="E144" i="11"/>
  <c r="BK7" i="11"/>
  <c r="C166" i="11"/>
  <c r="BW7" i="11"/>
  <c r="C188" i="11"/>
  <c r="CI7" i="11"/>
  <c r="C210" i="11"/>
  <c r="C9" i="11"/>
  <c r="O9" i="11"/>
  <c r="AA9" i="11"/>
  <c r="AM9" i="11"/>
  <c r="AY9" i="11"/>
  <c r="BK9" i="11"/>
  <c r="BW9" i="11"/>
  <c r="CI9" i="11"/>
  <c r="C11" i="11"/>
  <c r="O11" i="11"/>
  <c r="AA11" i="11"/>
  <c r="AM11" i="11"/>
  <c r="AY11" i="11"/>
  <c r="BK11" i="11"/>
  <c r="BW11" i="11"/>
  <c r="CI11" i="11"/>
  <c r="C13" i="11"/>
  <c r="O13" i="11"/>
  <c r="AA13" i="11"/>
  <c r="AM13" i="11"/>
  <c r="AY13" i="11"/>
  <c r="BK13" i="11"/>
  <c r="BW13" i="11"/>
  <c r="CI13" i="11"/>
  <c r="AS7" i="54"/>
  <c r="BE7" i="54"/>
  <c r="BQ7" i="54"/>
  <c r="CC7" i="54"/>
  <c r="BQ8" i="54"/>
  <c r="BS8" i="54"/>
  <c r="U10" i="54"/>
  <c r="W10" i="54"/>
  <c r="AS10" i="54"/>
  <c r="AU10" i="54"/>
  <c r="BE10" i="54"/>
  <c r="BG10" i="54"/>
  <c r="U11" i="54"/>
  <c r="W11" i="54"/>
  <c r="BE11" i="54"/>
  <c r="CC7" i="20"/>
  <c r="O7" i="21"/>
  <c r="AA7" i="21"/>
  <c r="BW7" i="21"/>
  <c r="O8" i="21"/>
  <c r="BE13" i="52"/>
  <c r="BP8" i="21"/>
  <c r="B178" i="21"/>
  <c r="BQ7" i="21"/>
  <c r="CB8" i="21"/>
  <c r="CC7" i="21"/>
  <c r="Z10" i="20"/>
  <c r="B103" i="20"/>
  <c r="AA9" i="20"/>
  <c r="AL10" i="20"/>
  <c r="B125" i="20"/>
  <c r="AM9" i="20"/>
  <c r="BV8" i="20"/>
  <c r="B189" i="20"/>
  <c r="BW7" i="20"/>
  <c r="C188" i="20"/>
  <c r="CH8" i="20"/>
  <c r="CI7" i="20"/>
  <c r="T8" i="13"/>
  <c r="U8" i="13"/>
  <c r="U7" i="13"/>
  <c r="BD8" i="13"/>
  <c r="B156" i="13"/>
  <c r="BE7" i="13"/>
  <c r="BP8" i="13"/>
  <c r="BQ7" i="13"/>
  <c r="CB8" i="13"/>
  <c r="B200" i="13"/>
  <c r="CC7" i="13"/>
  <c r="B8" i="12"/>
  <c r="B57" i="12"/>
  <c r="C7" i="12"/>
  <c r="I182" i="21"/>
  <c r="I205" i="14"/>
  <c r="I193" i="14"/>
  <c r="I191" i="14"/>
  <c r="I180" i="14"/>
  <c r="BM7" i="21"/>
  <c r="CI16" i="29"/>
  <c r="I135" i="21"/>
  <c r="I134" i="21"/>
  <c r="I179" i="21"/>
  <c r="I148" i="29"/>
  <c r="I178" i="21"/>
  <c r="I200" i="14"/>
  <c r="I182" i="14"/>
  <c r="I211" i="8"/>
  <c r="I214" i="17"/>
  <c r="I202" i="17"/>
  <c r="I200" i="17"/>
  <c r="I192" i="17"/>
  <c r="I168" i="17"/>
  <c r="I135" i="17"/>
  <c r="I212" i="7"/>
  <c r="I214" i="7"/>
  <c r="I200" i="7"/>
  <c r="I202" i="7"/>
  <c r="I191" i="7"/>
  <c r="I193" i="7"/>
  <c r="I183" i="7"/>
  <c r="I169" i="7"/>
  <c r="I171" i="7"/>
  <c r="I167" i="7"/>
  <c r="W7" i="10"/>
  <c r="C89" i="10"/>
  <c r="E89" i="10"/>
  <c r="BS7" i="10"/>
  <c r="C177" i="10"/>
  <c r="CE14" i="51"/>
  <c r="K15" i="51"/>
  <c r="C75" i="51"/>
  <c r="E75" i="51"/>
  <c r="W15" i="51"/>
  <c r="BS15" i="51"/>
  <c r="K7" i="14"/>
  <c r="C67" i="14"/>
  <c r="E67" i="14"/>
  <c r="CK10" i="14"/>
  <c r="C213" i="14"/>
  <c r="K7" i="7"/>
  <c r="Q8" i="7"/>
  <c r="AO8" i="7"/>
  <c r="BM8" i="7"/>
  <c r="E67" i="7"/>
  <c r="AX8" i="41"/>
  <c r="B145" i="41"/>
  <c r="AY7" i="41"/>
  <c r="BJ8" i="41"/>
  <c r="B167" i="41"/>
  <c r="BK7" i="41"/>
  <c r="I16" i="14"/>
  <c r="AR9" i="21"/>
  <c r="AS8" i="21"/>
  <c r="BD8" i="21"/>
  <c r="B156" i="21"/>
  <c r="BE7" i="21"/>
  <c r="N9" i="20"/>
  <c r="O8" i="20"/>
  <c r="AR8" i="20"/>
  <c r="AS7" i="20"/>
  <c r="BJ8" i="20"/>
  <c r="BK7" i="20"/>
  <c r="B8" i="13"/>
  <c r="C7" i="13"/>
  <c r="Z9" i="13"/>
  <c r="AA8" i="13"/>
  <c r="AL8" i="13"/>
  <c r="AM7" i="13"/>
  <c r="H8" i="13"/>
  <c r="I7" i="13"/>
  <c r="K7" i="13"/>
  <c r="AF8" i="13"/>
  <c r="AG8" i="13"/>
  <c r="AG7" i="13"/>
  <c r="AR8" i="13"/>
  <c r="AS7" i="13"/>
  <c r="N9" i="12"/>
  <c r="O8" i="12"/>
  <c r="C79" i="12"/>
  <c r="E79" i="12"/>
  <c r="BP8" i="12"/>
  <c r="BQ7" i="12"/>
  <c r="CB8" i="12"/>
  <c r="CC7" i="12"/>
  <c r="BP10" i="54"/>
  <c r="BQ9" i="54"/>
  <c r="BS9" i="54"/>
  <c r="AL15" i="11"/>
  <c r="AM14" i="11"/>
  <c r="AX15" i="11"/>
  <c r="AY14" i="11"/>
  <c r="BJ15" i="11"/>
  <c r="BK14" i="11"/>
  <c r="BV15" i="11"/>
  <c r="BW14" i="11"/>
  <c r="CH15" i="11"/>
  <c r="CI14" i="11"/>
  <c r="BD15" i="52"/>
  <c r="BE14" i="52"/>
  <c r="H8" i="29"/>
  <c r="I7" i="29"/>
  <c r="T8" i="29"/>
  <c r="U7" i="29"/>
  <c r="AF8" i="29"/>
  <c r="AG7" i="29"/>
  <c r="AR8" i="29"/>
  <c r="AS7" i="29"/>
  <c r="BD8" i="29"/>
  <c r="BE7" i="29"/>
  <c r="BP8" i="29"/>
  <c r="BQ7" i="29"/>
  <c r="I214" i="13"/>
  <c r="I211" i="13"/>
  <c r="I212" i="13"/>
  <c r="I203" i="13"/>
  <c r="I200" i="13"/>
  <c r="I201" i="13"/>
  <c r="I192" i="13"/>
  <c r="I189" i="13"/>
  <c r="I190" i="13"/>
  <c r="I182" i="13"/>
  <c r="I183" i="13"/>
  <c r="I178" i="13"/>
  <c r="I180" i="13"/>
  <c r="I170" i="13"/>
  <c r="I167" i="13"/>
  <c r="I168" i="13"/>
  <c r="I58" i="29"/>
  <c r="I215" i="41"/>
  <c r="I211" i="41"/>
  <c r="I216" i="41"/>
  <c r="I212" i="41"/>
  <c r="I204" i="41"/>
  <c r="I203" i="41"/>
  <c r="I194" i="41"/>
  <c r="I179" i="41"/>
  <c r="I181" i="41"/>
  <c r="I170" i="41"/>
  <c r="I168" i="41"/>
  <c r="I157" i="41"/>
  <c r="I161" i="41"/>
  <c r="I159" i="41"/>
  <c r="I148" i="41"/>
  <c r="I146" i="41"/>
  <c r="I139" i="41"/>
  <c r="I137" i="41"/>
  <c r="I135" i="41"/>
  <c r="I134" i="41"/>
  <c r="I128" i="41"/>
  <c r="I125" i="41"/>
  <c r="I115" i="41"/>
  <c r="I117" i="41"/>
  <c r="I116" i="41"/>
  <c r="I112" i="41"/>
  <c r="I106" i="41"/>
  <c r="I102" i="41"/>
  <c r="I91" i="41"/>
  <c r="I71" i="41"/>
  <c r="I69" i="41"/>
  <c r="I58" i="41"/>
  <c r="I60" i="41"/>
  <c r="I212" i="24"/>
  <c r="I205" i="24"/>
  <c r="I203" i="24"/>
  <c r="I194" i="24"/>
  <c r="I192" i="24"/>
  <c r="I179" i="24"/>
  <c r="I170" i="24"/>
  <c r="I168" i="24"/>
  <c r="I161" i="24"/>
  <c r="I159" i="24"/>
  <c r="I146" i="24"/>
  <c r="I150" i="24"/>
  <c r="I148" i="24"/>
  <c r="I215" i="9"/>
  <c r="I211" i="9"/>
  <c r="I214" i="9"/>
  <c r="I204" i="9"/>
  <c r="I200" i="9"/>
  <c r="I203" i="9"/>
  <c r="I193" i="9"/>
  <c r="I189" i="9"/>
  <c r="I192" i="9"/>
  <c r="I182" i="9"/>
  <c r="I178" i="9"/>
  <c r="I181" i="9"/>
  <c r="I171" i="9"/>
  <c r="I167" i="9"/>
  <c r="I170" i="9"/>
  <c r="I138" i="9"/>
  <c r="I134" i="9"/>
  <c r="I137" i="9"/>
  <c r="I201" i="8"/>
  <c r="I202" i="8"/>
  <c r="I192" i="8"/>
  <c r="I194" i="8"/>
  <c r="I193" i="8"/>
  <c r="I189" i="8"/>
  <c r="I181" i="8"/>
  <c r="I180" i="8"/>
  <c r="I167" i="8"/>
  <c r="I168" i="8"/>
  <c r="I170" i="8"/>
  <c r="I171" i="8"/>
  <c r="I145" i="8"/>
  <c r="I150" i="8"/>
  <c r="I146" i="8"/>
  <c r="I136" i="8"/>
  <c r="I137" i="8"/>
  <c r="I138" i="8"/>
  <c r="I124" i="8"/>
  <c r="I106" i="8"/>
  <c r="I102" i="8"/>
  <c r="I212" i="18"/>
  <c r="I211" i="18"/>
  <c r="I201" i="18"/>
  <c r="I204" i="18"/>
  <c r="I200" i="18"/>
  <c r="I194" i="18"/>
  <c r="I189" i="18"/>
  <c r="I181" i="18"/>
  <c r="I182" i="18"/>
  <c r="I178" i="18"/>
  <c r="I168" i="18"/>
  <c r="I170" i="18"/>
  <c r="I167" i="18"/>
  <c r="I137" i="18"/>
  <c r="I139" i="18"/>
  <c r="I138" i="18"/>
  <c r="I134" i="18"/>
  <c r="I213" i="14"/>
  <c r="I201" i="14"/>
  <c r="I202" i="14"/>
  <c r="I171" i="51"/>
  <c r="I170" i="51"/>
  <c r="I182" i="51"/>
  <c r="I180" i="51"/>
  <c r="I181" i="51"/>
  <c r="I193" i="51"/>
  <c r="I194" i="51"/>
  <c r="I190" i="51"/>
  <c r="I200" i="51"/>
  <c r="I202" i="51"/>
  <c r="I205" i="51"/>
  <c r="I201" i="51"/>
  <c r="I211" i="51"/>
  <c r="I214" i="51"/>
  <c r="Q8" i="10"/>
  <c r="AC7" i="10"/>
  <c r="BA7" i="10"/>
  <c r="AI8" i="10"/>
  <c r="AU7" i="10"/>
  <c r="BG8" i="10"/>
  <c r="CE8" i="10"/>
  <c r="AU15" i="51"/>
  <c r="C141" i="51"/>
  <c r="E141" i="51"/>
  <c r="BG15" i="51"/>
  <c r="C163" i="51"/>
  <c r="E163" i="51"/>
  <c r="I215" i="11"/>
  <c r="I211" i="17"/>
  <c r="I213" i="17"/>
  <c r="I212" i="17"/>
  <c r="I204" i="17"/>
  <c r="I201" i="17"/>
  <c r="I193" i="17"/>
  <c r="I190" i="17"/>
  <c r="I183" i="17"/>
  <c r="I182" i="17"/>
  <c r="I179" i="17"/>
  <c r="I171" i="17"/>
  <c r="I167" i="17"/>
  <c r="I138" i="17"/>
  <c r="I136" i="17"/>
  <c r="I93" i="14"/>
  <c r="I94" i="14"/>
  <c r="I90" i="14"/>
  <c r="AR8" i="24"/>
  <c r="AS7" i="24"/>
  <c r="H8" i="21"/>
  <c r="I7" i="21"/>
  <c r="T9" i="21"/>
  <c r="U8" i="21"/>
  <c r="AL8" i="21"/>
  <c r="AM7" i="21"/>
  <c r="B9" i="20"/>
  <c r="C8" i="20"/>
  <c r="AX9" i="20"/>
  <c r="AY8" i="20"/>
  <c r="Z8" i="12"/>
  <c r="AA7" i="12"/>
  <c r="AL10" i="12"/>
  <c r="AM9" i="12"/>
  <c r="AX14" i="12"/>
  <c r="AY13" i="12"/>
  <c r="BD9" i="12"/>
  <c r="BE8" i="12"/>
  <c r="AA8" i="14"/>
  <c r="BV9" i="14"/>
  <c r="BW8" i="14"/>
  <c r="C57" i="17"/>
  <c r="E57" i="17"/>
  <c r="C170" i="14"/>
  <c r="C124" i="14"/>
  <c r="E124" i="14"/>
  <c r="C152" i="14"/>
  <c r="E152" i="14"/>
  <c r="C79" i="17"/>
  <c r="E79" i="17"/>
  <c r="C101" i="17"/>
  <c r="E101" i="17"/>
  <c r="C123" i="17"/>
  <c r="E123" i="17"/>
  <c r="C157" i="18"/>
  <c r="E157" i="18"/>
  <c r="B133" i="24"/>
  <c r="B210" i="41"/>
  <c r="B100" i="12"/>
  <c r="B56" i="20"/>
  <c r="C61" i="17"/>
  <c r="E61" i="17"/>
  <c r="C149" i="17"/>
  <c r="E149" i="17"/>
  <c r="B122" i="41"/>
  <c r="B57" i="10"/>
  <c r="B58" i="10"/>
  <c r="C213" i="17"/>
  <c r="C127" i="17"/>
  <c r="E127" i="17"/>
  <c r="C195" i="17"/>
  <c r="C177" i="18"/>
  <c r="B144" i="20"/>
  <c r="C72" i="14"/>
  <c r="E72" i="14"/>
  <c r="B56" i="10"/>
  <c r="C135" i="18"/>
  <c r="C139" i="18"/>
  <c r="C161" i="18"/>
  <c r="E161" i="18"/>
  <c r="C183" i="18"/>
  <c r="C203" i="18"/>
  <c r="C207" i="18"/>
  <c r="B155" i="12"/>
  <c r="B156" i="12"/>
  <c r="I181" i="21"/>
  <c r="I115" i="24"/>
  <c r="I212" i="8"/>
  <c r="C199" i="18"/>
  <c r="C111" i="18"/>
  <c r="E111" i="18"/>
  <c r="B166" i="54"/>
  <c r="C69" i="54"/>
  <c r="E69" i="54"/>
  <c r="C91" i="54"/>
  <c r="E91" i="54"/>
  <c r="C113" i="54"/>
  <c r="E113" i="54"/>
  <c r="C135" i="54"/>
  <c r="E135" i="54"/>
  <c r="C157" i="54"/>
  <c r="E157" i="54"/>
  <c r="C114" i="54"/>
  <c r="E114" i="54"/>
  <c r="C137" i="54"/>
  <c r="E137" i="54"/>
  <c r="AM16" i="17"/>
  <c r="AA16" i="17"/>
  <c r="C7" i="10"/>
  <c r="C8" i="10"/>
  <c r="E8" i="10" s="1"/>
  <c r="AS8" i="51"/>
  <c r="BE8" i="51"/>
  <c r="AS9" i="51"/>
  <c r="BE9" i="51"/>
  <c r="AS10" i="51"/>
  <c r="BE10" i="51"/>
  <c r="AS11" i="51"/>
  <c r="BE11" i="51"/>
  <c r="AS12" i="51"/>
  <c r="BE12" i="51"/>
  <c r="AS13" i="51"/>
  <c r="BE13" i="51"/>
  <c r="AS14" i="51"/>
  <c r="BE14" i="51"/>
  <c r="AG7" i="54"/>
  <c r="AG11" i="54"/>
  <c r="BE7" i="12"/>
  <c r="AM8" i="12"/>
  <c r="AY12" i="12"/>
  <c r="AY7" i="13"/>
  <c r="AY9" i="13"/>
  <c r="C7" i="20"/>
  <c r="C56" i="20"/>
  <c r="E56" i="20"/>
  <c r="AY7" i="20"/>
  <c r="C144" i="20"/>
  <c r="E144" i="20"/>
  <c r="CH9" i="21"/>
  <c r="B212" i="21"/>
  <c r="CI8" i="21"/>
  <c r="I192" i="21"/>
  <c r="I191" i="21"/>
  <c r="I128" i="24"/>
  <c r="I181" i="14"/>
  <c r="I179" i="14"/>
  <c r="I167" i="14"/>
  <c r="I169" i="14"/>
  <c r="I128" i="54"/>
  <c r="I123" i="54"/>
  <c r="I125" i="54"/>
  <c r="I172" i="54"/>
  <c r="I171" i="54"/>
  <c r="I169" i="54"/>
  <c r="I180" i="54"/>
  <c r="I178" i="54"/>
  <c r="I194" i="54"/>
  <c r="I193" i="54"/>
  <c r="I216" i="54"/>
  <c r="I211" i="54"/>
  <c r="I213" i="54"/>
  <c r="K8" i="14"/>
  <c r="C68" i="14"/>
  <c r="E68" i="14"/>
  <c r="K14" i="14"/>
  <c r="C74" i="14"/>
  <c r="E74" i="14"/>
  <c r="E7" i="8"/>
  <c r="C56" i="8"/>
  <c r="E56" i="8"/>
  <c r="Q7" i="8"/>
  <c r="C78" i="8"/>
  <c r="E78" i="8"/>
  <c r="E11" i="8"/>
  <c r="C60" i="8"/>
  <c r="E60" i="8"/>
  <c r="Q11" i="8"/>
  <c r="C82" i="8"/>
  <c r="E82" i="8"/>
  <c r="E15" i="8"/>
  <c r="C64" i="8"/>
  <c r="E64" i="8"/>
  <c r="Q15" i="8"/>
  <c r="C86" i="8"/>
  <c r="E86" i="8"/>
  <c r="AX11" i="24"/>
  <c r="AY10" i="24"/>
  <c r="BV11" i="24"/>
  <c r="BW10" i="24"/>
  <c r="AF11" i="21"/>
  <c r="AG10" i="21"/>
  <c r="I189" i="21"/>
  <c r="I213" i="41"/>
  <c r="I124" i="41"/>
  <c r="I126" i="41"/>
  <c r="I190" i="24"/>
  <c r="I213" i="8"/>
  <c r="I124" i="24"/>
  <c r="I214" i="8"/>
  <c r="I178" i="14"/>
  <c r="I191" i="54"/>
  <c r="I167" i="54"/>
  <c r="I189" i="52"/>
  <c r="I183" i="14"/>
  <c r="I145" i="54"/>
  <c r="I205" i="54"/>
  <c r="C70" i="14"/>
  <c r="E70" i="14"/>
  <c r="I101" i="8"/>
  <c r="I205" i="18"/>
  <c r="I179" i="18"/>
  <c r="I135" i="18"/>
  <c r="E75" i="18"/>
  <c r="E73" i="18"/>
  <c r="E71" i="18"/>
  <c r="E69" i="18"/>
  <c r="E67" i="18"/>
  <c r="I215" i="17"/>
  <c r="I205" i="17"/>
  <c r="I191" i="17"/>
  <c r="I194" i="17"/>
  <c r="I189" i="17"/>
  <c r="I180" i="17"/>
  <c r="I170" i="17"/>
  <c r="I150" i="17"/>
  <c r="C145" i="17"/>
  <c r="E145" i="17"/>
  <c r="I145" i="17"/>
  <c r="I216" i="14"/>
  <c r="I214" i="14"/>
  <c r="I212" i="14"/>
  <c r="I215" i="14"/>
  <c r="I203" i="14"/>
  <c r="CI16" i="17"/>
  <c r="BW16" i="17"/>
  <c r="BY7" i="10"/>
  <c r="K7" i="10"/>
  <c r="C67" i="10"/>
  <c r="E67" i="10"/>
  <c r="W7" i="14"/>
  <c r="U16" i="14"/>
  <c r="AU7" i="14"/>
  <c r="BS7" i="14"/>
  <c r="CE7" i="14"/>
  <c r="E7" i="17"/>
  <c r="E16" i="17"/>
  <c r="C16" i="17"/>
  <c r="Q7" i="17"/>
  <c r="Q16" i="17"/>
  <c r="O16" i="17"/>
  <c r="AO16" i="17"/>
  <c r="BA7" i="17"/>
  <c r="BA16" i="17"/>
  <c r="BB22" i="17"/>
  <c r="AY16" i="17"/>
  <c r="BM7" i="17"/>
  <c r="BM16" i="17"/>
  <c r="BN22" i="17"/>
  <c r="BK16" i="17"/>
  <c r="CK16" i="17"/>
  <c r="CL22" i="17"/>
  <c r="CK8" i="8"/>
  <c r="CK16" i="8"/>
  <c r="C211" i="8"/>
  <c r="AO8" i="11"/>
  <c r="C123" i="11"/>
  <c r="E123" i="11"/>
  <c r="BM8" i="11"/>
  <c r="C167" i="11"/>
  <c r="CK8" i="11"/>
  <c r="C211" i="11"/>
  <c r="AC10" i="11"/>
  <c r="C103" i="11"/>
  <c r="BA10" i="11"/>
  <c r="C147" i="11"/>
  <c r="E147" i="11"/>
  <c r="BY10" i="11"/>
  <c r="C191" i="11"/>
  <c r="AO12" i="11"/>
  <c r="C127" i="11"/>
  <c r="E127" i="11"/>
  <c r="BM12" i="11"/>
  <c r="C171" i="11"/>
  <c r="CK12" i="11"/>
  <c r="C215" i="11"/>
  <c r="BM8" i="12"/>
  <c r="C200" i="20"/>
  <c r="BG8" i="52"/>
  <c r="C156" i="52"/>
  <c r="C178" i="52"/>
  <c r="C200" i="52"/>
  <c r="BG10" i="52"/>
  <c r="C158" i="52"/>
  <c r="BS10" i="52"/>
  <c r="C180" i="52"/>
  <c r="CE10" i="52"/>
  <c r="C202" i="52"/>
  <c r="AL15" i="24"/>
  <c r="AM14" i="24"/>
  <c r="BJ15" i="24"/>
  <c r="BK14" i="24"/>
  <c r="CH15" i="24"/>
  <c r="CI14" i="24"/>
  <c r="N10" i="21"/>
  <c r="O9" i="21"/>
  <c r="BJ14" i="12"/>
  <c r="BK13" i="12"/>
  <c r="CH14" i="12"/>
  <c r="CI13" i="12"/>
  <c r="T13" i="54"/>
  <c r="U12" i="54"/>
  <c r="AR13" i="54"/>
  <c r="AS12" i="54"/>
  <c r="E61" i="11"/>
  <c r="E67" i="24"/>
  <c r="E74" i="18"/>
  <c r="E72" i="18"/>
  <c r="E70" i="18"/>
  <c r="E68" i="18"/>
  <c r="E75" i="14"/>
  <c r="E71" i="14"/>
  <c r="E69" i="14"/>
  <c r="E74" i="51"/>
  <c r="H13" i="54"/>
  <c r="I12" i="54"/>
  <c r="AF13" i="54"/>
  <c r="AG12" i="54"/>
  <c r="BD13" i="54"/>
  <c r="BE12" i="54"/>
  <c r="CB9" i="54"/>
  <c r="CC8" i="54"/>
  <c r="B9" i="41"/>
  <c r="C8" i="41"/>
  <c r="H8" i="41"/>
  <c r="I7" i="41"/>
  <c r="N9" i="41"/>
  <c r="O8" i="41"/>
  <c r="T8" i="41"/>
  <c r="U7" i="41"/>
  <c r="AF8" i="41"/>
  <c r="AG7" i="41"/>
  <c r="AR8" i="41"/>
  <c r="AS7" i="41"/>
  <c r="BD8" i="41"/>
  <c r="BE7" i="41"/>
  <c r="BP8" i="41"/>
  <c r="BQ7" i="41"/>
  <c r="BV9" i="41"/>
  <c r="BW8" i="41"/>
  <c r="CB8" i="41"/>
  <c r="CC7" i="41"/>
  <c r="CH9" i="41"/>
  <c r="CI8" i="41"/>
  <c r="F44" i="8"/>
  <c r="D14" i="1"/>
  <c r="E30" i="51"/>
  <c r="F44" i="21"/>
  <c r="D21" i="1"/>
  <c r="R4" i="5"/>
  <c r="T4" i="5"/>
  <c r="F44" i="9"/>
  <c r="D6" i="1"/>
  <c r="L24" i="17"/>
  <c r="C18" i="5"/>
  <c r="E44" i="17"/>
  <c r="BT18" i="2"/>
  <c r="F44" i="17"/>
  <c r="D19" i="1"/>
  <c r="F44" i="54"/>
  <c r="D9" i="1"/>
  <c r="F30" i="18"/>
  <c r="E44" i="18"/>
  <c r="BT19" i="2"/>
  <c r="F44" i="18"/>
  <c r="D18" i="1"/>
  <c r="F44" i="7"/>
  <c r="D8" i="1"/>
  <c r="F44" i="14"/>
  <c r="D7" i="1"/>
  <c r="E30" i="52"/>
  <c r="L24" i="52"/>
  <c r="C14" i="5"/>
  <c r="L24" i="24"/>
  <c r="C15" i="5"/>
  <c r="D30" i="12"/>
  <c r="C44" i="12"/>
  <c r="BQ12" i="2"/>
  <c r="BS12" i="2" s="1"/>
  <c r="D44" i="12"/>
  <c r="E11" i="1"/>
  <c r="R8" i="5"/>
  <c r="S8" i="5"/>
  <c r="T8" i="5"/>
  <c r="E30" i="12"/>
  <c r="AA42" i="2"/>
  <c r="AK23" i="3"/>
  <c r="AL23" i="3"/>
  <c r="C22" i="3"/>
  <c r="AK19" i="3"/>
  <c r="AL19" i="3"/>
  <c r="C18" i="3"/>
  <c r="C58" i="3"/>
  <c r="R11" i="1"/>
  <c r="S11" i="1"/>
  <c r="R14" i="1"/>
  <c r="S14" i="1"/>
  <c r="R9" i="1"/>
  <c r="S9" i="1"/>
  <c r="R19" i="1"/>
  <c r="S19" i="1"/>
  <c r="R17" i="1"/>
  <c r="S17" i="1"/>
  <c r="C57" i="42"/>
  <c r="C61" i="42"/>
  <c r="C52" i="42"/>
  <c r="C56" i="42"/>
  <c r="C55" i="42"/>
  <c r="C58" i="42"/>
  <c r="C53" i="42"/>
  <c r="C60" i="42"/>
  <c r="C46" i="42"/>
  <c r="C51" i="42"/>
  <c r="C50" i="42"/>
  <c r="S42" i="2"/>
  <c r="O42" i="2"/>
  <c r="K42" i="2"/>
  <c r="S4" i="5"/>
  <c r="D29" i="10"/>
  <c r="D44" i="10"/>
  <c r="E13" i="1" s="1"/>
  <c r="E28" i="1" s="1"/>
  <c r="C44" i="10"/>
  <c r="BQ10" i="2" s="1"/>
  <c r="C44" i="18"/>
  <c r="BQ19" i="2"/>
  <c r="D29" i="18"/>
  <c r="D44" i="18"/>
  <c r="E18" i="1"/>
  <c r="F24" i="18"/>
  <c r="B17" i="5"/>
  <c r="C44" i="21"/>
  <c r="BQ20" i="2"/>
  <c r="D29" i="21"/>
  <c r="D44" i="21"/>
  <c r="E21" i="1"/>
  <c r="F24" i="21"/>
  <c r="B19" i="5"/>
  <c r="D29" i="7"/>
  <c r="D44" i="7"/>
  <c r="E8" i="1"/>
  <c r="C44" i="7"/>
  <c r="BQ9" i="2"/>
  <c r="C44" i="51"/>
  <c r="BQ8" i="2"/>
  <c r="D44" i="51"/>
  <c r="E10" i="1"/>
  <c r="F24" i="54"/>
  <c r="B6" i="5"/>
  <c r="D29" i="54"/>
  <c r="D44" i="54"/>
  <c r="E9" i="1"/>
  <c r="C44" i="54"/>
  <c r="BQ16" i="2"/>
  <c r="D29" i="14"/>
  <c r="D44" i="14"/>
  <c r="E7" i="1"/>
  <c r="C44" i="14"/>
  <c r="BQ5" i="2"/>
  <c r="BS5" i="2" s="1"/>
  <c r="E44" i="14"/>
  <c r="BT5" i="2"/>
  <c r="E44" i="13"/>
  <c r="BT7" i="2"/>
  <c r="F29" i="13"/>
  <c r="F44" i="13"/>
  <c r="D16" i="1"/>
  <c r="F24" i="13"/>
  <c r="B12" i="5"/>
  <c r="C44" i="13"/>
  <c r="BQ7" i="2"/>
  <c r="D44" i="13"/>
  <c r="E16" i="1"/>
  <c r="D29" i="9"/>
  <c r="D44" i="9"/>
  <c r="E6" i="1"/>
  <c r="C44" i="9"/>
  <c r="BQ11" i="2"/>
  <c r="D29" i="24"/>
  <c r="D44" i="24"/>
  <c r="E20" i="1"/>
  <c r="C44" i="24"/>
  <c r="BQ13" i="2"/>
  <c r="F24" i="24"/>
  <c r="B15" i="5"/>
  <c r="C44" i="20"/>
  <c r="BQ17" i="2"/>
  <c r="D29" i="20"/>
  <c r="D44" i="20"/>
  <c r="E17" i="1"/>
  <c r="C44" i="8"/>
  <c r="BQ14" i="2"/>
  <c r="BS14" i="2" s="1"/>
  <c r="D29" i="8"/>
  <c r="D44" i="8"/>
  <c r="E14" i="1"/>
  <c r="E44" i="8"/>
  <c r="BT14" i="2"/>
  <c r="D29" i="11"/>
  <c r="D44" i="11"/>
  <c r="E12" i="1"/>
  <c r="C44" i="11"/>
  <c r="BQ6" i="2"/>
  <c r="BS6" i="2" s="1"/>
  <c r="F24" i="11"/>
  <c r="B11" i="5"/>
  <c r="G42" i="2"/>
  <c r="I42" i="2"/>
  <c r="C44" i="52"/>
  <c r="BQ15" i="2"/>
  <c r="BS15" i="2" s="1"/>
  <c r="D29" i="52"/>
  <c r="D44" i="52"/>
  <c r="E15" i="1"/>
  <c r="D29" i="17"/>
  <c r="D44" i="17"/>
  <c r="E19" i="1"/>
  <c r="C44" i="17"/>
  <c r="BQ18" i="2"/>
  <c r="BS18" i="2" s="1"/>
  <c r="I6" i="1"/>
  <c r="K6" i="1"/>
  <c r="M6" i="1"/>
  <c r="J6" i="1"/>
  <c r="L6" i="1"/>
  <c r="N6" i="1"/>
  <c r="T10" i="5"/>
  <c r="T5" i="5"/>
  <c r="S16" i="5"/>
  <c r="R7" i="5"/>
  <c r="T14" i="5"/>
  <c r="S13" i="5"/>
  <c r="R18" i="5"/>
  <c r="T7" i="5"/>
  <c r="W7" i="5"/>
  <c r="BU20" i="2"/>
  <c r="R11" i="5"/>
  <c r="S12" i="5"/>
  <c r="S19" i="5"/>
  <c r="S17" i="5"/>
  <c r="S9" i="5"/>
  <c r="R13" i="5"/>
  <c r="I158" i="18"/>
  <c r="C49" i="61"/>
  <c r="C52" i="62"/>
  <c r="C47" i="62"/>
  <c r="C49" i="62"/>
  <c r="E44" i="62"/>
  <c r="B178" i="62"/>
  <c r="BP9" i="62"/>
  <c r="BQ8" i="62"/>
  <c r="B134" i="62"/>
  <c r="AR9" i="62"/>
  <c r="AS8" i="62"/>
  <c r="B90" i="62"/>
  <c r="T9" i="62"/>
  <c r="U8" i="62"/>
  <c r="B189" i="62"/>
  <c r="BV9" i="62"/>
  <c r="BW8" i="62"/>
  <c r="B145" i="62"/>
  <c r="AX9" i="62"/>
  <c r="AY8" i="62"/>
  <c r="B101" i="62"/>
  <c r="Z9" i="62"/>
  <c r="AA8" i="62"/>
  <c r="B57" i="62"/>
  <c r="B9" i="62"/>
  <c r="C8" i="62"/>
  <c r="C188" i="62"/>
  <c r="BY7" i="62"/>
  <c r="C144" i="62"/>
  <c r="BA7" i="62"/>
  <c r="C100" i="62"/>
  <c r="AC7" i="62"/>
  <c r="C56" i="62"/>
  <c r="E7" i="62"/>
  <c r="C210" i="9"/>
  <c r="I91" i="14"/>
  <c r="I92" i="14"/>
  <c r="BW8" i="58"/>
  <c r="C100" i="58"/>
  <c r="C67" i="60"/>
  <c r="C47" i="61"/>
  <c r="C50" i="62"/>
  <c r="C48" i="62"/>
  <c r="C51" i="62"/>
  <c r="F44" i="62"/>
  <c r="B200" i="62"/>
  <c r="CB9" i="62"/>
  <c r="CC8" i="62"/>
  <c r="B156" i="62"/>
  <c r="BD9" i="62"/>
  <c r="BE8" i="62"/>
  <c r="B112" i="62"/>
  <c r="AF9" i="62"/>
  <c r="AG8" i="62"/>
  <c r="B68" i="62"/>
  <c r="H9" i="62"/>
  <c r="I8" i="62"/>
  <c r="B211" i="62"/>
  <c r="CI8" i="62"/>
  <c r="CH9" i="62"/>
  <c r="B167" i="62"/>
  <c r="BK8" i="62"/>
  <c r="BJ9" i="62"/>
  <c r="B123" i="62"/>
  <c r="AL9" i="62"/>
  <c r="AM8" i="62"/>
  <c r="B79" i="62"/>
  <c r="N9" i="62"/>
  <c r="O8" i="62"/>
  <c r="C210" i="62"/>
  <c r="CK7" i="62"/>
  <c r="C166" i="62"/>
  <c r="BM7" i="62"/>
  <c r="C122" i="62"/>
  <c r="AO7" i="62"/>
  <c r="C78" i="62"/>
  <c r="Q7" i="62"/>
  <c r="BG42" i="2"/>
  <c r="AY42" i="2"/>
  <c r="BK42" i="2"/>
  <c r="BC42" i="2"/>
  <c r="AU42" i="2"/>
  <c r="I147" i="17"/>
  <c r="I149" i="17"/>
  <c r="I160" i="18"/>
  <c r="I146" i="17"/>
  <c r="I159" i="18"/>
  <c r="I161" i="18"/>
  <c r="C51" i="61"/>
  <c r="C50" i="61"/>
  <c r="E44" i="61"/>
  <c r="B178" i="61"/>
  <c r="BP9" i="61"/>
  <c r="BQ8" i="61"/>
  <c r="B134" i="61"/>
  <c r="AR9" i="61"/>
  <c r="AS8" i="61"/>
  <c r="B90" i="61"/>
  <c r="T9" i="61"/>
  <c r="U8" i="61"/>
  <c r="B211" i="61"/>
  <c r="CH9" i="61"/>
  <c r="CI8" i="61"/>
  <c r="B167" i="61"/>
  <c r="BJ9" i="61"/>
  <c r="BK8" i="61"/>
  <c r="B123" i="61"/>
  <c r="AL9" i="61"/>
  <c r="AM8" i="61"/>
  <c r="B79" i="61"/>
  <c r="N9" i="61"/>
  <c r="O8" i="61"/>
  <c r="C210" i="61"/>
  <c r="CK7" i="61"/>
  <c r="C166" i="61"/>
  <c r="BM7" i="61"/>
  <c r="C122" i="61"/>
  <c r="AO7" i="61"/>
  <c r="C78" i="61"/>
  <c r="Q7" i="61"/>
  <c r="I148" i="17"/>
  <c r="I156" i="18"/>
  <c r="I157" i="18"/>
  <c r="C48" i="61"/>
  <c r="C52" i="61"/>
  <c r="F44" i="61"/>
  <c r="B200" i="61"/>
  <c r="CB9" i="61"/>
  <c r="CC8" i="61"/>
  <c r="B156" i="61"/>
  <c r="BD9" i="61"/>
  <c r="BE8" i="61"/>
  <c r="B112" i="61"/>
  <c r="AF9" i="61"/>
  <c r="AG8" i="61"/>
  <c r="B68" i="61"/>
  <c r="H9" i="61"/>
  <c r="I8" i="61"/>
  <c r="B189" i="61"/>
  <c r="BV9" i="61"/>
  <c r="BW8" i="61"/>
  <c r="B145" i="61"/>
  <c r="AX9" i="61"/>
  <c r="AY8" i="61"/>
  <c r="B101" i="61"/>
  <c r="Z9" i="61"/>
  <c r="AA8" i="61"/>
  <c r="B57" i="61"/>
  <c r="B9" i="61"/>
  <c r="C8" i="61"/>
  <c r="C188" i="61"/>
  <c r="BY7" i="61"/>
  <c r="C144" i="61"/>
  <c r="BA7" i="61"/>
  <c r="C100" i="61"/>
  <c r="AC7" i="61"/>
  <c r="C56" i="61"/>
  <c r="E7" i="61"/>
  <c r="R16" i="5"/>
  <c r="W16" i="5"/>
  <c r="T16" i="5"/>
  <c r="B200" i="60"/>
  <c r="CB9" i="60"/>
  <c r="CC8" i="60"/>
  <c r="B156" i="60"/>
  <c r="BD9" i="60"/>
  <c r="BE8" i="60"/>
  <c r="B112" i="60"/>
  <c r="AF9" i="60"/>
  <c r="AG8" i="60"/>
  <c r="B68" i="60"/>
  <c r="H9" i="60"/>
  <c r="I8" i="60"/>
  <c r="B211" i="60"/>
  <c r="CH9" i="60"/>
  <c r="CI8" i="60"/>
  <c r="B167" i="60"/>
  <c r="BJ9" i="60"/>
  <c r="BK8" i="60"/>
  <c r="B123" i="60"/>
  <c r="AL9" i="60"/>
  <c r="AM8" i="60"/>
  <c r="B79" i="60"/>
  <c r="N9" i="60"/>
  <c r="O8" i="60"/>
  <c r="C210" i="60"/>
  <c r="CK7" i="60"/>
  <c r="C166" i="60"/>
  <c r="BM7" i="60"/>
  <c r="C122" i="60"/>
  <c r="AO7" i="60"/>
  <c r="C78" i="60"/>
  <c r="Q7" i="60"/>
  <c r="AO13" i="24"/>
  <c r="C128" i="24"/>
  <c r="AC7" i="24"/>
  <c r="C100" i="24"/>
  <c r="E100" i="24"/>
  <c r="B178" i="60"/>
  <c r="BP9" i="60"/>
  <c r="BQ8" i="60"/>
  <c r="B134" i="60"/>
  <c r="AR9" i="60"/>
  <c r="AS8" i="60"/>
  <c r="B90" i="60"/>
  <c r="T9" i="60"/>
  <c r="U8" i="60"/>
  <c r="E44" i="60"/>
  <c r="B189" i="60"/>
  <c r="BV9" i="60"/>
  <c r="BW8" i="60"/>
  <c r="B145" i="60"/>
  <c r="AX9" i="60"/>
  <c r="AY8" i="60"/>
  <c r="B101" i="60"/>
  <c r="Z9" i="60"/>
  <c r="AA8" i="60"/>
  <c r="B57" i="60"/>
  <c r="B9" i="60"/>
  <c r="C8" i="60"/>
  <c r="C188" i="60"/>
  <c r="BY7" i="60"/>
  <c r="C144" i="60"/>
  <c r="E144" i="60"/>
  <c r="C100" i="60"/>
  <c r="AC7" i="60"/>
  <c r="C56" i="60"/>
  <c r="E7" i="60"/>
  <c r="CK10" i="24"/>
  <c r="C213" i="24"/>
  <c r="AO9" i="24"/>
  <c r="C124" i="24"/>
  <c r="AU7" i="21"/>
  <c r="C133" i="21"/>
  <c r="E8" i="24"/>
  <c r="C57" i="24"/>
  <c r="E57" i="24"/>
  <c r="BG7" i="14"/>
  <c r="C51" i="41"/>
  <c r="C122" i="9"/>
  <c r="E122" i="9"/>
  <c r="CK7" i="29"/>
  <c r="CH9" i="58"/>
  <c r="C155" i="59"/>
  <c r="E155" i="59"/>
  <c r="C181" i="52"/>
  <c r="CE14" i="52"/>
  <c r="C206" i="52"/>
  <c r="CK14" i="29"/>
  <c r="C217" i="29"/>
  <c r="AO14" i="29"/>
  <c r="C129" i="29"/>
  <c r="CK13" i="29"/>
  <c r="C216" i="29"/>
  <c r="AO13" i="29"/>
  <c r="C128" i="29"/>
  <c r="CK12" i="29"/>
  <c r="C215" i="29"/>
  <c r="AO12" i="29"/>
  <c r="C127" i="29"/>
  <c r="CK11" i="29"/>
  <c r="C214" i="29"/>
  <c r="AO11" i="29"/>
  <c r="C126" i="29"/>
  <c r="CK10" i="29"/>
  <c r="C213" i="29"/>
  <c r="AO10" i="29"/>
  <c r="C125" i="29"/>
  <c r="CK9" i="29"/>
  <c r="C212" i="29"/>
  <c r="AO9" i="29"/>
  <c r="C124" i="29"/>
  <c r="CK8" i="29"/>
  <c r="C211" i="29"/>
  <c r="AO8" i="29"/>
  <c r="C123" i="29"/>
  <c r="AO7" i="29"/>
  <c r="AO16" i="29"/>
  <c r="AM16" i="29"/>
  <c r="C122" i="29"/>
  <c r="C122" i="51"/>
  <c r="E122" i="51"/>
  <c r="CE12" i="52"/>
  <c r="C204" i="52"/>
  <c r="BS7" i="52"/>
  <c r="C177" i="52"/>
  <c r="BM14" i="29"/>
  <c r="C173" i="29"/>
  <c r="Q14" i="29"/>
  <c r="C85" i="29"/>
  <c r="BM13" i="29"/>
  <c r="C172" i="29"/>
  <c r="Q13" i="29"/>
  <c r="C84" i="29"/>
  <c r="BM12" i="29"/>
  <c r="C171" i="29"/>
  <c r="Q12" i="29"/>
  <c r="C83" i="29"/>
  <c r="BM11" i="29"/>
  <c r="C170" i="29"/>
  <c r="Q11" i="29"/>
  <c r="C82" i="29"/>
  <c r="BM10" i="29"/>
  <c r="C169" i="29"/>
  <c r="Q10" i="29"/>
  <c r="C81" i="29"/>
  <c r="BM9" i="29"/>
  <c r="C168" i="29"/>
  <c r="Q9" i="29"/>
  <c r="C80" i="29"/>
  <c r="BM8" i="29"/>
  <c r="C167" i="29"/>
  <c r="Q8" i="29"/>
  <c r="C79" i="29"/>
  <c r="BM7" i="29"/>
  <c r="BM16" i="29"/>
  <c r="BK16" i="29"/>
  <c r="C166" i="29"/>
  <c r="Q7" i="29"/>
  <c r="O16" i="29"/>
  <c r="C78" i="29"/>
  <c r="W16" i="14"/>
  <c r="Z9" i="14"/>
  <c r="Z10" i="14"/>
  <c r="AA10" i="20"/>
  <c r="C166" i="9"/>
  <c r="Q7" i="9"/>
  <c r="BG7" i="7"/>
  <c r="C57" i="14"/>
  <c r="E57" i="14"/>
  <c r="C133" i="7"/>
  <c r="E133" i="7"/>
  <c r="AA8" i="9"/>
  <c r="C166" i="51"/>
  <c r="N9" i="58"/>
  <c r="N10" i="58"/>
  <c r="C111" i="59"/>
  <c r="BS14" i="52"/>
  <c r="C184" i="52"/>
  <c r="BS12" i="52"/>
  <c r="C182" i="52"/>
  <c r="BG11" i="52"/>
  <c r="C159" i="52"/>
  <c r="CE9" i="52"/>
  <c r="C201" i="52"/>
  <c r="BG7" i="52"/>
  <c r="C155" i="52"/>
  <c r="I123" i="8"/>
  <c r="C47" i="41"/>
  <c r="C51" i="29"/>
  <c r="Z9" i="9"/>
  <c r="AA9" i="9"/>
  <c r="AR9" i="12"/>
  <c r="C199" i="57"/>
  <c r="C111" i="57"/>
  <c r="AM8" i="58"/>
  <c r="C123" i="58"/>
  <c r="E123" i="58"/>
  <c r="AA8" i="58"/>
  <c r="AC8" i="58"/>
  <c r="O8" i="58"/>
  <c r="C79" i="58"/>
  <c r="C144" i="58"/>
  <c r="E144" i="58"/>
  <c r="C67" i="59"/>
  <c r="BS13" i="52"/>
  <c r="C183" i="52"/>
  <c r="CE11" i="52"/>
  <c r="C203" i="52"/>
  <c r="BG9" i="52"/>
  <c r="C157" i="52"/>
  <c r="CE7" i="52"/>
  <c r="CC16" i="52"/>
  <c r="C199" i="52"/>
  <c r="AR9" i="52"/>
  <c r="AS8" i="52"/>
  <c r="B134" i="52"/>
  <c r="AI8" i="11"/>
  <c r="C112" i="11"/>
  <c r="BG7" i="24"/>
  <c r="C155" i="24"/>
  <c r="W7" i="24"/>
  <c r="C89" i="24"/>
  <c r="AC7" i="51"/>
  <c r="C100" i="51"/>
  <c r="E100" i="51"/>
  <c r="T9" i="52"/>
  <c r="U8" i="52"/>
  <c r="B90" i="52"/>
  <c r="K7" i="52"/>
  <c r="C67" i="52"/>
  <c r="E67" i="52"/>
  <c r="CH9" i="51"/>
  <c r="B211" i="51"/>
  <c r="CI8" i="51"/>
  <c r="BV9" i="51"/>
  <c r="B189" i="51"/>
  <c r="BW8" i="51"/>
  <c r="AX9" i="51"/>
  <c r="AY8" i="51"/>
  <c r="B145" i="51"/>
  <c r="N9" i="51"/>
  <c r="O8" i="51"/>
  <c r="B79" i="51"/>
  <c r="E7" i="51"/>
  <c r="C56" i="51"/>
  <c r="E56" i="51"/>
  <c r="C199" i="7"/>
  <c r="C177" i="7"/>
  <c r="AF9" i="7"/>
  <c r="AG8" i="7"/>
  <c r="B112" i="7"/>
  <c r="T9" i="7"/>
  <c r="U8" i="7"/>
  <c r="B90" i="7"/>
  <c r="H10" i="7"/>
  <c r="B69" i="7"/>
  <c r="I9" i="7"/>
  <c r="C210" i="10"/>
  <c r="E210" i="10" s="1"/>
  <c r="CK7" i="10"/>
  <c r="BV9" i="10"/>
  <c r="B190" i="10" s="1"/>
  <c r="BW8" i="10"/>
  <c r="B189" i="10"/>
  <c r="BJ9" i="10"/>
  <c r="BK8" i="10"/>
  <c r="C167" i="10" s="1"/>
  <c r="B167" i="10"/>
  <c r="AX9" i="10"/>
  <c r="AY8" i="10"/>
  <c r="B145" i="10"/>
  <c r="AL9" i="10"/>
  <c r="AM8" i="10"/>
  <c r="AO8" i="10" s="1"/>
  <c r="Z9" i="10"/>
  <c r="B101" i="10"/>
  <c r="N10" i="10"/>
  <c r="B80" i="10"/>
  <c r="B11" i="10"/>
  <c r="B59" i="10"/>
  <c r="CB10" i="14"/>
  <c r="CC9" i="14"/>
  <c r="B201" i="14"/>
  <c r="BP9" i="14"/>
  <c r="BQ8" i="14"/>
  <c r="B178" i="14"/>
  <c r="AR9" i="14"/>
  <c r="AS8" i="14"/>
  <c r="B134" i="14"/>
  <c r="N9" i="14"/>
  <c r="O8" i="14"/>
  <c r="B79" i="14"/>
  <c r="BY7" i="9"/>
  <c r="C188" i="9"/>
  <c r="BA7" i="9"/>
  <c r="C144" i="9"/>
  <c r="E144" i="9"/>
  <c r="E7" i="9"/>
  <c r="C56" i="9"/>
  <c r="E56" i="9"/>
  <c r="CE8" i="11"/>
  <c r="C200" i="11"/>
  <c r="B9" i="54"/>
  <c r="B57" i="54"/>
  <c r="AC7" i="13"/>
  <c r="C100" i="13"/>
  <c r="E100" i="13"/>
  <c r="AU7" i="52"/>
  <c r="C133" i="52"/>
  <c r="E133" i="52"/>
  <c r="CE7" i="11"/>
  <c r="C199" i="11"/>
  <c r="AI7" i="24"/>
  <c r="C111" i="24"/>
  <c r="AI7" i="52"/>
  <c r="C111" i="52"/>
  <c r="E111" i="52"/>
  <c r="AF9" i="52"/>
  <c r="AG8" i="52"/>
  <c r="B112" i="52"/>
  <c r="W7" i="52"/>
  <c r="C89" i="52"/>
  <c r="E89" i="52"/>
  <c r="H9" i="52"/>
  <c r="I8" i="52"/>
  <c r="B68" i="52"/>
  <c r="BJ9" i="51"/>
  <c r="B167" i="51"/>
  <c r="BK8" i="51"/>
  <c r="C144" i="51"/>
  <c r="E144" i="51"/>
  <c r="AL9" i="51"/>
  <c r="AM8" i="51"/>
  <c r="B123" i="51"/>
  <c r="Z9" i="51"/>
  <c r="AA8" i="51"/>
  <c r="B101" i="51"/>
  <c r="Q7" i="51"/>
  <c r="C78" i="51"/>
  <c r="E78" i="51"/>
  <c r="B9" i="51"/>
  <c r="C8" i="51"/>
  <c r="B57" i="51"/>
  <c r="CB9" i="7"/>
  <c r="CC8" i="7"/>
  <c r="B200" i="7"/>
  <c r="BP9" i="7"/>
  <c r="BQ8" i="7"/>
  <c r="B178" i="7"/>
  <c r="BD9" i="7"/>
  <c r="BE8" i="7"/>
  <c r="B156" i="7"/>
  <c r="AR9" i="7"/>
  <c r="AS8" i="7"/>
  <c r="B134" i="7"/>
  <c r="W7" i="7"/>
  <c r="C89" i="7"/>
  <c r="E89" i="7"/>
  <c r="K8" i="7"/>
  <c r="C68" i="7"/>
  <c r="E68" i="7"/>
  <c r="CH9" i="10"/>
  <c r="CI9" i="10" s="1"/>
  <c r="C212" i="10" s="1"/>
  <c r="E212" i="10" s="1"/>
  <c r="B211" i="10"/>
  <c r="CI8" i="10"/>
  <c r="C211" i="10" s="1"/>
  <c r="E211" i="10" s="1"/>
  <c r="BM7" i="10"/>
  <c r="C166" i="10"/>
  <c r="E9" i="10"/>
  <c r="C58" i="10"/>
  <c r="E58" i="10" s="1"/>
  <c r="CE8" i="14"/>
  <c r="C200" i="14"/>
  <c r="BD9" i="14"/>
  <c r="BE8" i="14"/>
  <c r="B156" i="14"/>
  <c r="B10" i="14"/>
  <c r="B58" i="14"/>
  <c r="CH9" i="9"/>
  <c r="CI8" i="9"/>
  <c r="B211" i="9"/>
  <c r="BJ9" i="9"/>
  <c r="B167" i="9"/>
  <c r="AL9" i="9"/>
  <c r="AM8" i="9"/>
  <c r="B123" i="9"/>
  <c r="AC7" i="9"/>
  <c r="C100" i="9"/>
  <c r="E100" i="9"/>
  <c r="N9" i="9"/>
  <c r="B79" i="9"/>
  <c r="AX9" i="54"/>
  <c r="B145" i="54"/>
  <c r="E7" i="54"/>
  <c r="C56" i="54"/>
  <c r="E56" i="54"/>
  <c r="AP22" i="17"/>
  <c r="I125" i="8"/>
  <c r="I128" i="8"/>
  <c r="I127" i="8"/>
  <c r="C8" i="12"/>
  <c r="C57" i="12"/>
  <c r="E57" i="12"/>
  <c r="AX9" i="52"/>
  <c r="B146" i="52"/>
  <c r="C78" i="18"/>
  <c r="E78" i="18"/>
  <c r="BS7" i="57"/>
  <c r="BV9" i="58"/>
  <c r="BV10" i="58"/>
  <c r="B9" i="58"/>
  <c r="B10" i="58"/>
  <c r="C133" i="59"/>
  <c r="BA7" i="14"/>
  <c r="N9" i="13"/>
  <c r="N10" i="13"/>
  <c r="AI14" i="51"/>
  <c r="K7" i="57"/>
  <c r="AL9" i="58"/>
  <c r="AL10" i="58"/>
  <c r="Q7" i="58"/>
  <c r="E7" i="58"/>
  <c r="C188" i="58"/>
  <c r="BL4" i="56"/>
  <c r="B165" i="56"/>
  <c r="BL4" i="59"/>
  <c r="B165" i="59"/>
  <c r="BL4" i="58"/>
  <c r="B165" i="58"/>
  <c r="C13" i="40"/>
  <c r="BL4" i="13"/>
  <c r="B165" i="13"/>
  <c r="BL4" i="17"/>
  <c r="B165" i="17"/>
  <c r="BL4" i="52"/>
  <c r="B165" i="52"/>
  <c r="BL4" i="11"/>
  <c r="B165" i="11"/>
  <c r="BL4" i="57"/>
  <c r="B165" i="57"/>
  <c r="BL4" i="7"/>
  <c r="B165" i="7"/>
  <c r="BL4" i="21"/>
  <c r="B165" i="21"/>
  <c r="BL4" i="54"/>
  <c r="B165" i="54"/>
  <c r="BL4" i="8"/>
  <c r="B165" i="8"/>
  <c r="BL4" i="14"/>
  <c r="B165" i="14"/>
  <c r="BL4" i="10"/>
  <c r="B165" i="10"/>
  <c r="BL4" i="29"/>
  <c r="B165" i="29"/>
  <c r="BL4" i="12"/>
  <c r="B165" i="12"/>
  <c r="BL4" i="9"/>
  <c r="B165" i="9"/>
  <c r="BL4" i="41"/>
  <c r="B165" i="41"/>
  <c r="BL4" i="24"/>
  <c r="B165" i="24"/>
  <c r="BL4" i="51"/>
  <c r="B165" i="51"/>
  <c r="BL4" i="20"/>
  <c r="B165" i="20"/>
  <c r="BL4" i="18"/>
  <c r="B165" i="18"/>
  <c r="AU7" i="57"/>
  <c r="Z9" i="58"/>
  <c r="B102" i="58"/>
  <c r="C177" i="59"/>
  <c r="C89" i="59"/>
  <c r="I126" i="17"/>
  <c r="I124" i="17"/>
  <c r="I123" i="17"/>
  <c r="I127" i="17"/>
  <c r="I125" i="17"/>
  <c r="I128" i="17"/>
  <c r="B178" i="59"/>
  <c r="BP9" i="59"/>
  <c r="BQ8" i="59"/>
  <c r="B134" i="59"/>
  <c r="AR9" i="59"/>
  <c r="AS8" i="59"/>
  <c r="B90" i="59"/>
  <c r="T9" i="59"/>
  <c r="U8" i="59"/>
  <c r="B211" i="59"/>
  <c r="CH9" i="59"/>
  <c r="CI8" i="59"/>
  <c r="B167" i="59"/>
  <c r="BJ9" i="59"/>
  <c r="BK8" i="59"/>
  <c r="B123" i="59"/>
  <c r="AL9" i="59"/>
  <c r="AM8" i="59"/>
  <c r="B79" i="59"/>
  <c r="N9" i="59"/>
  <c r="O8" i="59"/>
  <c r="C210" i="59"/>
  <c r="CK7" i="59"/>
  <c r="C166" i="59"/>
  <c r="BM7" i="59"/>
  <c r="C122" i="59"/>
  <c r="AO7" i="59"/>
  <c r="C78" i="59"/>
  <c r="Q7" i="59"/>
  <c r="B200" i="59"/>
  <c r="CB9" i="59"/>
  <c r="CC8" i="59"/>
  <c r="B156" i="59"/>
  <c r="BD9" i="59"/>
  <c r="BE8" i="59"/>
  <c r="B112" i="59"/>
  <c r="AF9" i="59"/>
  <c r="AG8" i="59"/>
  <c r="B68" i="59"/>
  <c r="H9" i="59"/>
  <c r="I8" i="59"/>
  <c r="B189" i="59"/>
  <c r="BV9" i="59"/>
  <c r="BW8" i="59"/>
  <c r="B145" i="59"/>
  <c r="AX9" i="59"/>
  <c r="AY8" i="59"/>
  <c r="B101" i="59"/>
  <c r="Z9" i="59"/>
  <c r="AA8" i="59"/>
  <c r="B57" i="59"/>
  <c r="B9" i="59"/>
  <c r="C8" i="59"/>
  <c r="C188" i="59"/>
  <c r="BY7" i="59"/>
  <c r="C144" i="59"/>
  <c r="E144" i="59"/>
  <c r="BA7" i="59"/>
  <c r="C100" i="59"/>
  <c r="AC7" i="59"/>
  <c r="C56" i="59"/>
  <c r="E7" i="59"/>
  <c r="F29" i="58"/>
  <c r="F44" i="58"/>
  <c r="E44" i="58"/>
  <c r="B190" i="58"/>
  <c r="BW9" i="58"/>
  <c r="B146" i="58"/>
  <c r="AX10" i="58"/>
  <c r="AY9" i="58"/>
  <c r="Z10" i="58"/>
  <c r="C9" i="58"/>
  <c r="B200" i="58"/>
  <c r="CB9" i="58"/>
  <c r="CC8" i="58"/>
  <c r="B178" i="58"/>
  <c r="BP9" i="58"/>
  <c r="BQ8" i="58"/>
  <c r="B156" i="58"/>
  <c r="BD9" i="58"/>
  <c r="BE8" i="58"/>
  <c r="B134" i="58"/>
  <c r="AR9" i="58"/>
  <c r="AS8" i="58"/>
  <c r="B112" i="58"/>
  <c r="AF9" i="58"/>
  <c r="AG8" i="58"/>
  <c r="B90" i="58"/>
  <c r="T9" i="58"/>
  <c r="U8" i="58"/>
  <c r="B68" i="58"/>
  <c r="H9" i="58"/>
  <c r="I8" i="58"/>
  <c r="AF9" i="14"/>
  <c r="AG8" i="14"/>
  <c r="B112" i="14"/>
  <c r="T9" i="18"/>
  <c r="U8" i="18"/>
  <c r="B90" i="18"/>
  <c r="E8" i="54"/>
  <c r="C57" i="54"/>
  <c r="E57" i="54"/>
  <c r="B212" i="58"/>
  <c r="CH10" i="58"/>
  <c r="CI9" i="58"/>
  <c r="B168" i="58"/>
  <c r="BJ10" i="58"/>
  <c r="BK9" i="58"/>
  <c r="B124" i="58"/>
  <c r="B80" i="58"/>
  <c r="O9" i="58"/>
  <c r="C211" i="58"/>
  <c r="CK8" i="58"/>
  <c r="C189" i="58"/>
  <c r="BY8" i="58"/>
  <c r="C167" i="58"/>
  <c r="BM8" i="58"/>
  <c r="C145" i="58"/>
  <c r="E145" i="58"/>
  <c r="BA8" i="58"/>
  <c r="AO8" i="58"/>
  <c r="C101" i="58"/>
  <c r="Q8" i="58"/>
  <c r="C57" i="58"/>
  <c r="E8" i="58"/>
  <c r="C199" i="58"/>
  <c r="CE7" i="58"/>
  <c r="C177" i="58"/>
  <c r="BS7" i="58"/>
  <c r="C155" i="58"/>
  <c r="BG7" i="58"/>
  <c r="C133" i="58"/>
  <c r="E133" i="58"/>
  <c r="AU7" i="58"/>
  <c r="C111" i="58"/>
  <c r="AI7" i="58"/>
  <c r="C89" i="58"/>
  <c r="W7" i="58"/>
  <c r="C67" i="58"/>
  <c r="K7" i="58"/>
  <c r="AF9" i="18"/>
  <c r="AG8" i="18"/>
  <c r="B112" i="18"/>
  <c r="AU7" i="12"/>
  <c r="C133" i="12"/>
  <c r="E133" i="12"/>
  <c r="I101" i="17"/>
  <c r="I105" i="17"/>
  <c r="I103" i="17"/>
  <c r="I104" i="17"/>
  <c r="I102" i="17"/>
  <c r="I106" i="17"/>
  <c r="X22" i="14"/>
  <c r="B178" i="57"/>
  <c r="BP9" i="57"/>
  <c r="BQ8" i="57"/>
  <c r="B101" i="57"/>
  <c r="Z9" i="57"/>
  <c r="AA8" i="57"/>
  <c r="B57" i="57"/>
  <c r="B9" i="57"/>
  <c r="C8" i="57"/>
  <c r="B156" i="57"/>
  <c r="BD9" i="57"/>
  <c r="BE8" i="57"/>
  <c r="B112" i="57"/>
  <c r="AF9" i="57"/>
  <c r="AG8" i="57"/>
  <c r="B68" i="57"/>
  <c r="H9" i="57"/>
  <c r="I8" i="57"/>
  <c r="AD22" i="17"/>
  <c r="E44" i="57"/>
  <c r="F29" i="57"/>
  <c r="F44" i="57"/>
  <c r="B123" i="57"/>
  <c r="AL9" i="57"/>
  <c r="AM8" i="57"/>
  <c r="B79" i="57"/>
  <c r="N9" i="57"/>
  <c r="O8" i="57"/>
  <c r="C210" i="57"/>
  <c r="CK7" i="57"/>
  <c r="C188" i="57"/>
  <c r="BY7" i="57"/>
  <c r="C166" i="57"/>
  <c r="BM7" i="57"/>
  <c r="C144" i="57"/>
  <c r="BA7" i="57"/>
  <c r="C122" i="57"/>
  <c r="E122" i="57"/>
  <c r="AO7" i="57"/>
  <c r="C100" i="57"/>
  <c r="AC7" i="57"/>
  <c r="C78" i="57"/>
  <c r="Q7" i="57"/>
  <c r="C56" i="57"/>
  <c r="E7" i="57"/>
  <c r="B200" i="57"/>
  <c r="CB9" i="57"/>
  <c r="CC8" i="57"/>
  <c r="B134" i="57"/>
  <c r="AR9" i="57"/>
  <c r="AS8" i="57"/>
  <c r="B90" i="57"/>
  <c r="T9" i="57"/>
  <c r="U8" i="57"/>
  <c r="B211" i="57"/>
  <c r="CH9" i="57"/>
  <c r="CI8" i="57"/>
  <c r="B189" i="57"/>
  <c r="BV9" i="57"/>
  <c r="BW8" i="57"/>
  <c r="B167" i="57"/>
  <c r="BJ9" i="57"/>
  <c r="BK8" i="57"/>
  <c r="B145" i="57"/>
  <c r="AX9" i="57"/>
  <c r="AY8" i="57"/>
  <c r="S11" i="5"/>
  <c r="S15" i="5"/>
  <c r="S18" i="5"/>
  <c r="R14" i="5"/>
  <c r="R5" i="5"/>
  <c r="C8" i="1"/>
  <c r="F8" i="1"/>
  <c r="C9" i="1"/>
  <c r="F9" i="1"/>
  <c r="C6" i="1"/>
  <c r="F6" i="1"/>
  <c r="C20" i="1"/>
  <c r="F20" i="1"/>
  <c r="C7" i="1"/>
  <c r="F7" i="1"/>
  <c r="C18" i="1"/>
  <c r="F18" i="1"/>
  <c r="C19" i="1"/>
  <c r="F19" i="1"/>
  <c r="C21" i="1"/>
  <c r="F21" i="1"/>
  <c r="C14" i="1"/>
  <c r="F14" i="1"/>
  <c r="C17" i="1"/>
  <c r="F17" i="1"/>
  <c r="S14" i="5"/>
  <c r="R9" i="5"/>
  <c r="BU19" i="2"/>
  <c r="T11" i="5"/>
  <c r="R15" i="5"/>
  <c r="T19" i="5"/>
  <c r="R17" i="5"/>
  <c r="S5" i="5"/>
  <c r="W10" i="5"/>
  <c r="AF10" i="24"/>
  <c r="AF11" i="24"/>
  <c r="AX12" i="13"/>
  <c r="AX13" i="13"/>
  <c r="AC14" i="11"/>
  <c r="BK8" i="54"/>
  <c r="BM8" i="54"/>
  <c r="C90" i="54"/>
  <c r="E90" i="54"/>
  <c r="B57" i="52"/>
  <c r="B9" i="52"/>
  <c r="B10" i="52"/>
  <c r="CK7" i="56"/>
  <c r="C67" i="11"/>
  <c r="E67" i="11"/>
  <c r="AM10" i="20"/>
  <c r="C125" i="20"/>
  <c r="C113" i="11"/>
  <c r="K7" i="17"/>
  <c r="C57" i="18"/>
  <c r="E57" i="18"/>
  <c r="C199" i="17"/>
  <c r="AG16" i="51"/>
  <c r="Z9" i="41"/>
  <c r="AA9" i="41"/>
  <c r="BD10" i="24"/>
  <c r="BD11" i="24"/>
  <c r="C166" i="52"/>
  <c r="E7" i="14"/>
  <c r="BP9" i="17"/>
  <c r="BP10" i="17"/>
  <c r="AA8" i="41"/>
  <c r="AC8" i="41"/>
  <c r="AY11" i="13"/>
  <c r="BA11" i="13"/>
  <c r="BE9" i="24"/>
  <c r="C157" i="24"/>
  <c r="AG9" i="24"/>
  <c r="AI9" i="24"/>
  <c r="AC7" i="20"/>
  <c r="AO7" i="11"/>
  <c r="BY7" i="14"/>
  <c r="C70" i="54"/>
  <c r="E70" i="54"/>
  <c r="C134" i="54"/>
  <c r="E134" i="54"/>
  <c r="B167" i="54"/>
  <c r="BQ8" i="17"/>
  <c r="BS8" i="17"/>
  <c r="O8" i="13"/>
  <c r="C79" i="13"/>
  <c r="E79" i="13"/>
  <c r="CE8" i="9"/>
  <c r="AY8" i="52"/>
  <c r="BA8" i="52"/>
  <c r="CC16" i="51"/>
  <c r="I69" i="18"/>
  <c r="C56" i="52"/>
  <c r="E56" i="52"/>
  <c r="C67" i="12"/>
  <c r="E67" i="12"/>
  <c r="C133" i="11"/>
  <c r="E133" i="11"/>
  <c r="BE8" i="13"/>
  <c r="BG8" i="13"/>
  <c r="W8" i="9"/>
  <c r="CH9" i="56"/>
  <c r="CH10" i="56"/>
  <c r="C201" i="11"/>
  <c r="C177" i="11"/>
  <c r="C89" i="11"/>
  <c r="C67" i="8"/>
  <c r="E67" i="8"/>
  <c r="C49" i="41"/>
  <c r="W7" i="17"/>
  <c r="CK7" i="14"/>
  <c r="BK16" i="14"/>
  <c r="C158" i="54"/>
  <c r="E158" i="54"/>
  <c r="C156" i="54"/>
  <c r="E156" i="54"/>
  <c r="C112" i="54"/>
  <c r="E112" i="54"/>
  <c r="C68" i="54"/>
  <c r="E68" i="54"/>
  <c r="C123" i="18"/>
  <c r="E123" i="18"/>
  <c r="C52" i="41"/>
  <c r="CI8" i="56"/>
  <c r="C211" i="56"/>
  <c r="I83" i="8"/>
  <c r="I80" i="8"/>
  <c r="I81" i="8"/>
  <c r="I82" i="8"/>
  <c r="I79" i="8"/>
  <c r="I84" i="8"/>
  <c r="I83" i="17"/>
  <c r="I84" i="17"/>
  <c r="I82" i="17"/>
  <c r="I79" i="17"/>
  <c r="I81" i="17"/>
  <c r="I80" i="17"/>
  <c r="AY16" i="14"/>
  <c r="F44" i="56"/>
  <c r="E44" i="56"/>
  <c r="CI9" i="56"/>
  <c r="B167" i="56"/>
  <c r="BJ9" i="56"/>
  <c r="BK8" i="56"/>
  <c r="B79" i="56"/>
  <c r="N9" i="56"/>
  <c r="O8" i="56"/>
  <c r="B145" i="56"/>
  <c r="AX9" i="56"/>
  <c r="AY8" i="56"/>
  <c r="B57" i="56"/>
  <c r="B9" i="56"/>
  <c r="C8" i="56"/>
  <c r="R22" i="17"/>
  <c r="B123" i="56"/>
  <c r="AL9" i="56"/>
  <c r="AM8" i="56"/>
  <c r="B200" i="56"/>
  <c r="CB9" i="56"/>
  <c r="CC8" i="56"/>
  <c r="C188" i="56"/>
  <c r="BY7" i="56"/>
  <c r="B178" i="56"/>
  <c r="BP9" i="56"/>
  <c r="BQ8" i="56"/>
  <c r="C166" i="56"/>
  <c r="BM7" i="56"/>
  <c r="B156" i="56"/>
  <c r="BD9" i="56"/>
  <c r="BE8" i="56"/>
  <c r="C144" i="56"/>
  <c r="BA7" i="56"/>
  <c r="B134" i="56"/>
  <c r="AR9" i="56"/>
  <c r="AS8" i="56"/>
  <c r="C122" i="56"/>
  <c r="AO7" i="56"/>
  <c r="B112" i="56"/>
  <c r="AF9" i="56"/>
  <c r="AG8" i="56"/>
  <c r="C100" i="56"/>
  <c r="E100" i="56"/>
  <c r="AC7" i="56"/>
  <c r="B90" i="56"/>
  <c r="T9" i="56"/>
  <c r="U8" i="56"/>
  <c r="C78" i="56"/>
  <c r="Q7" i="56"/>
  <c r="B68" i="56"/>
  <c r="H9" i="56"/>
  <c r="I8" i="56"/>
  <c r="C56" i="56"/>
  <c r="E7" i="56"/>
  <c r="B189" i="56"/>
  <c r="BV9" i="56"/>
  <c r="BW8" i="56"/>
  <c r="B101" i="56"/>
  <c r="Z9" i="56"/>
  <c r="AA8" i="56"/>
  <c r="R19" i="5"/>
  <c r="T17" i="5"/>
  <c r="F31" i="11"/>
  <c r="F44" i="11"/>
  <c r="D12" i="1"/>
  <c r="E44" i="11"/>
  <c r="BT6" i="2"/>
  <c r="U42" i="2"/>
  <c r="T15" i="5"/>
  <c r="T18" i="5"/>
  <c r="BW9" i="21"/>
  <c r="C190" i="21"/>
  <c r="CH10" i="21"/>
  <c r="CI10" i="21"/>
  <c r="BA7" i="52"/>
  <c r="AM16" i="14"/>
  <c r="C67" i="13"/>
  <c r="E67" i="13"/>
  <c r="C101" i="18"/>
  <c r="E101" i="18"/>
  <c r="C214" i="14"/>
  <c r="AI8" i="9"/>
  <c r="K8" i="9"/>
  <c r="BS7" i="17"/>
  <c r="C177" i="17"/>
  <c r="BG7" i="17"/>
  <c r="C155" i="17"/>
  <c r="E155" i="17"/>
  <c r="AU7" i="17"/>
  <c r="C133" i="17"/>
  <c r="AI7" i="17"/>
  <c r="C111" i="17"/>
  <c r="E111" i="17"/>
  <c r="CK8" i="18"/>
  <c r="C211" i="18"/>
  <c r="BY8" i="18"/>
  <c r="C189" i="18"/>
  <c r="BM8" i="18"/>
  <c r="C167" i="18"/>
  <c r="BA8" i="18"/>
  <c r="C145" i="18"/>
  <c r="E145" i="18"/>
  <c r="Q8" i="18"/>
  <c r="C79" i="18"/>
  <c r="E79" i="18"/>
  <c r="CE7" i="8"/>
  <c r="C199" i="8"/>
  <c r="BS7" i="8"/>
  <c r="C177" i="8"/>
  <c r="BG7" i="8"/>
  <c r="C155" i="8"/>
  <c r="E155" i="8"/>
  <c r="AU7" i="8"/>
  <c r="C133" i="8"/>
  <c r="AI7" i="8"/>
  <c r="C111" i="8"/>
  <c r="E111" i="8"/>
  <c r="W7" i="8"/>
  <c r="C89" i="8"/>
  <c r="E89" i="8"/>
  <c r="BY8" i="9"/>
  <c r="C189" i="9"/>
  <c r="BA8" i="9"/>
  <c r="C145" i="9"/>
  <c r="E145" i="9"/>
  <c r="AC8" i="9"/>
  <c r="C101" i="9"/>
  <c r="E101" i="9"/>
  <c r="E8" i="9"/>
  <c r="C57" i="9"/>
  <c r="E57" i="9"/>
  <c r="BG7" i="11"/>
  <c r="C155" i="11"/>
  <c r="E155" i="11"/>
  <c r="CK7" i="54"/>
  <c r="C210" i="54"/>
  <c r="BY7" i="54"/>
  <c r="C188" i="54"/>
  <c r="BM7" i="54"/>
  <c r="C166" i="54"/>
  <c r="AO7" i="54"/>
  <c r="C122" i="54"/>
  <c r="AC7" i="54"/>
  <c r="C100" i="54"/>
  <c r="E100" i="54"/>
  <c r="Q7" i="54"/>
  <c r="C78" i="54"/>
  <c r="E78" i="54"/>
  <c r="AU8" i="12"/>
  <c r="C134" i="12"/>
  <c r="E134" i="12"/>
  <c r="AI7" i="12"/>
  <c r="C111" i="12"/>
  <c r="E111" i="12"/>
  <c r="W7" i="12"/>
  <c r="C89" i="12"/>
  <c r="E89" i="12"/>
  <c r="CK7" i="13"/>
  <c r="C210" i="13"/>
  <c r="BY7" i="13"/>
  <c r="C188" i="13"/>
  <c r="BM7" i="13"/>
  <c r="C166" i="13"/>
  <c r="BA10" i="13"/>
  <c r="C147" i="13"/>
  <c r="E147" i="13"/>
  <c r="Q7" i="13"/>
  <c r="C78" i="13"/>
  <c r="E78" i="13"/>
  <c r="BS7" i="20"/>
  <c r="C177" i="20"/>
  <c r="CE7" i="24"/>
  <c r="C199" i="24"/>
  <c r="BS7" i="24"/>
  <c r="C177" i="24"/>
  <c r="BG8" i="24"/>
  <c r="C156" i="24"/>
  <c r="AI8" i="24"/>
  <c r="C112" i="24"/>
  <c r="W9" i="24"/>
  <c r="C91" i="24"/>
  <c r="K8" i="24"/>
  <c r="C68" i="24"/>
  <c r="E68" i="24"/>
  <c r="AC7" i="41"/>
  <c r="C100" i="41"/>
  <c r="BA8" i="13"/>
  <c r="C145" i="13"/>
  <c r="E145" i="13"/>
  <c r="BA7" i="54"/>
  <c r="C144" i="54"/>
  <c r="W8" i="24"/>
  <c r="C90" i="24"/>
  <c r="Q8" i="9"/>
  <c r="C79" i="9"/>
  <c r="E79" i="9"/>
  <c r="BY7" i="18"/>
  <c r="C188" i="18"/>
  <c r="BA7" i="18"/>
  <c r="C144" i="18"/>
  <c r="E144" i="18"/>
  <c r="C100" i="18"/>
  <c r="E100" i="18"/>
  <c r="BA7" i="7"/>
  <c r="C144" i="7"/>
  <c r="E144" i="7"/>
  <c r="AC7" i="7"/>
  <c r="C100" i="7"/>
  <c r="E100" i="7"/>
  <c r="E7" i="7"/>
  <c r="C56" i="7"/>
  <c r="E56" i="7"/>
  <c r="BA14" i="14"/>
  <c r="C151" i="14"/>
  <c r="E151" i="14"/>
  <c r="CK13" i="14"/>
  <c r="C216" i="14"/>
  <c r="BA12" i="14"/>
  <c r="C149" i="14"/>
  <c r="E149" i="14"/>
  <c r="BA10" i="14"/>
  <c r="C147" i="14"/>
  <c r="E147" i="14"/>
  <c r="CK9" i="14"/>
  <c r="C212" i="14"/>
  <c r="BA8" i="14"/>
  <c r="C145" i="14"/>
  <c r="E145" i="14"/>
  <c r="BS13" i="51"/>
  <c r="C183" i="51"/>
  <c r="K13" i="51"/>
  <c r="C73" i="51"/>
  <c r="E73" i="51"/>
  <c r="W12" i="51"/>
  <c r="C94" i="51"/>
  <c r="E94" i="51"/>
  <c r="BS11" i="51"/>
  <c r="C181" i="51"/>
  <c r="K11" i="51"/>
  <c r="C71" i="51"/>
  <c r="E71" i="51"/>
  <c r="W10" i="51"/>
  <c r="C92" i="51"/>
  <c r="E92" i="51"/>
  <c r="BS9" i="51"/>
  <c r="C179" i="51"/>
  <c r="K9" i="51"/>
  <c r="C69" i="51"/>
  <c r="E69" i="51"/>
  <c r="BS7" i="51"/>
  <c r="C177" i="51"/>
  <c r="AU7" i="51"/>
  <c r="C133" i="51"/>
  <c r="E133" i="51"/>
  <c r="W7" i="51"/>
  <c r="C89" i="51"/>
  <c r="E89" i="51"/>
  <c r="CK7" i="7"/>
  <c r="C210" i="7"/>
  <c r="BY7" i="7"/>
  <c r="C188" i="7"/>
  <c r="BM9" i="7"/>
  <c r="C168" i="7"/>
  <c r="BA9" i="7"/>
  <c r="C146" i="7"/>
  <c r="E146" i="7"/>
  <c r="AO9" i="7"/>
  <c r="C124" i="7"/>
  <c r="E124" i="7"/>
  <c r="AC9" i="7"/>
  <c r="C102" i="7"/>
  <c r="E102" i="7"/>
  <c r="Q9" i="7"/>
  <c r="C80" i="7"/>
  <c r="E80" i="7"/>
  <c r="E9" i="7"/>
  <c r="C58" i="7"/>
  <c r="E58" i="7"/>
  <c r="C210" i="52"/>
  <c r="C100" i="52"/>
  <c r="E100" i="52"/>
  <c r="BA7" i="20"/>
  <c r="C58" i="14"/>
  <c r="E58" i="14"/>
  <c r="CI16" i="14"/>
  <c r="BM7" i="14"/>
  <c r="BA16" i="14"/>
  <c r="BB22" i="14"/>
  <c r="AO7" i="14"/>
  <c r="Q7" i="14"/>
  <c r="BQ16" i="51"/>
  <c r="U16" i="51"/>
  <c r="C206" i="51"/>
  <c r="C56" i="18"/>
  <c r="E56" i="18"/>
  <c r="I16" i="51"/>
  <c r="CK7" i="21"/>
  <c r="C210" i="21"/>
  <c r="BA8" i="54"/>
  <c r="C145" i="54"/>
  <c r="AI7" i="11"/>
  <c r="C111" i="11"/>
  <c r="BM8" i="9"/>
  <c r="C167" i="9"/>
  <c r="CK7" i="18"/>
  <c r="C210" i="18"/>
  <c r="BM7" i="18"/>
  <c r="C166" i="18"/>
  <c r="AO7" i="18"/>
  <c r="C122" i="18"/>
  <c r="E122" i="18"/>
  <c r="C166" i="7"/>
  <c r="AO7" i="7"/>
  <c r="C122" i="7"/>
  <c r="E122" i="7"/>
  <c r="Q7" i="7"/>
  <c r="C78" i="7"/>
  <c r="E78" i="7"/>
  <c r="BM14" i="14"/>
  <c r="C173" i="14"/>
  <c r="AO14" i="14"/>
  <c r="C129" i="14"/>
  <c r="E129" i="14"/>
  <c r="BM12" i="14"/>
  <c r="C171" i="14"/>
  <c r="AO12" i="14"/>
  <c r="C127" i="14"/>
  <c r="E127" i="14"/>
  <c r="BM10" i="14"/>
  <c r="C169" i="14"/>
  <c r="AO10" i="14"/>
  <c r="C125" i="14"/>
  <c r="E125" i="14"/>
  <c r="BM8" i="14"/>
  <c r="C167" i="14"/>
  <c r="AO8" i="14"/>
  <c r="C123" i="14"/>
  <c r="E123" i="14"/>
  <c r="I127" i="14"/>
  <c r="C100" i="14"/>
  <c r="E100" i="14"/>
  <c r="W13" i="51"/>
  <c r="C95" i="51"/>
  <c r="E95" i="51"/>
  <c r="BS12" i="51"/>
  <c r="C182" i="51"/>
  <c r="K12" i="51"/>
  <c r="C72" i="51"/>
  <c r="E72" i="51"/>
  <c r="W11" i="51"/>
  <c r="C93" i="51"/>
  <c r="E93" i="51"/>
  <c r="BS10" i="51"/>
  <c r="C180" i="51"/>
  <c r="K10" i="51"/>
  <c r="C70" i="51"/>
  <c r="E70" i="51"/>
  <c r="W9" i="51"/>
  <c r="C91" i="51"/>
  <c r="E91" i="51"/>
  <c r="CE16" i="51"/>
  <c r="CF22" i="51"/>
  <c r="C199" i="51"/>
  <c r="C155" i="51"/>
  <c r="E155" i="51"/>
  <c r="AI7" i="51"/>
  <c r="AI16" i="51"/>
  <c r="C111" i="51"/>
  <c r="E111" i="51"/>
  <c r="K7" i="51"/>
  <c r="C67" i="51"/>
  <c r="E67" i="51"/>
  <c r="CH9" i="7"/>
  <c r="CI8" i="7"/>
  <c r="B211" i="7"/>
  <c r="BV9" i="7"/>
  <c r="BW8" i="7"/>
  <c r="B189" i="7"/>
  <c r="BJ11" i="7"/>
  <c r="BK10" i="7"/>
  <c r="B169" i="7"/>
  <c r="AX11" i="7"/>
  <c r="B147" i="7"/>
  <c r="AY10" i="7"/>
  <c r="AL11" i="7"/>
  <c r="AM10" i="7"/>
  <c r="B125" i="7"/>
  <c r="Z11" i="7"/>
  <c r="AA10" i="7"/>
  <c r="B103" i="7"/>
  <c r="N11" i="7"/>
  <c r="O10" i="7"/>
  <c r="B81" i="7"/>
  <c r="B11" i="7"/>
  <c r="C10" i="7"/>
  <c r="B59" i="7"/>
  <c r="CB9" i="17"/>
  <c r="CC8" i="17"/>
  <c r="B200" i="17"/>
  <c r="BD9" i="17"/>
  <c r="BE8" i="17"/>
  <c r="B156" i="17"/>
  <c r="AR9" i="17"/>
  <c r="AS8" i="17"/>
  <c r="B134" i="17"/>
  <c r="AF9" i="17"/>
  <c r="AG8" i="17"/>
  <c r="B112" i="17"/>
  <c r="T9" i="17"/>
  <c r="U8" i="17"/>
  <c r="B90" i="17"/>
  <c r="H9" i="17"/>
  <c r="I8" i="17"/>
  <c r="B68" i="17"/>
  <c r="CH10" i="18"/>
  <c r="CI9" i="18"/>
  <c r="B212" i="18"/>
  <c r="BV10" i="18"/>
  <c r="BW9" i="18"/>
  <c r="B190" i="18"/>
  <c r="BJ10" i="18"/>
  <c r="BK9" i="18"/>
  <c r="B168" i="18"/>
  <c r="AX10" i="18"/>
  <c r="AY9" i="18"/>
  <c r="B146" i="18"/>
  <c r="AL10" i="18"/>
  <c r="AM9" i="18"/>
  <c r="B124" i="18"/>
  <c r="Z10" i="18"/>
  <c r="AA9" i="18"/>
  <c r="B102" i="18"/>
  <c r="N10" i="18"/>
  <c r="O9" i="18"/>
  <c r="B80" i="18"/>
  <c r="B10" i="18"/>
  <c r="C9" i="18"/>
  <c r="B58" i="18"/>
  <c r="CB9" i="8"/>
  <c r="CC8" i="8"/>
  <c r="B200" i="8"/>
  <c r="BP9" i="8"/>
  <c r="BQ8" i="8"/>
  <c r="B178" i="8"/>
  <c r="BD9" i="8"/>
  <c r="BE8" i="8"/>
  <c r="B156" i="8"/>
  <c r="AR9" i="8"/>
  <c r="AS8" i="8"/>
  <c r="B134" i="8"/>
  <c r="AF9" i="8"/>
  <c r="AG8" i="8"/>
  <c r="B112" i="8"/>
  <c r="T9" i="8"/>
  <c r="U8" i="8"/>
  <c r="B90" i="8"/>
  <c r="H9" i="8"/>
  <c r="I8" i="8"/>
  <c r="B68" i="8"/>
  <c r="BV10" i="9"/>
  <c r="BW9" i="9"/>
  <c r="B190" i="9"/>
  <c r="AX10" i="9"/>
  <c r="AY9" i="9"/>
  <c r="B146" i="9"/>
  <c r="Z10" i="9"/>
  <c r="B102" i="9"/>
  <c r="B10" i="9"/>
  <c r="C9" i="9"/>
  <c r="B58" i="9"/>
  <c r="CB11" i="11"/>
  <c r="CC10" i="11"/>
  <c r="B202" i="11"/>
  <c r="BP9" i="11"/>
  <c r="BQ8" i="11"/>
  <c r="B178" i="11"/>
  <c r="BD9" i="11"/>
  <c r="BE8" i="11"/>
  <c r="B156" i="11"/>
  <c r="AR9" i="11"/>
  <c r="AS8" i="11"/>
  <c r="B134" i="11"/>
  <c r="AF11" i="11"/>
  <c r="AG10" i="11"/>
  <c r="B114" i="11"/>
  <c r="T9" i="11"/>
  <c r="U8" i="11"/>
  <c r="B90" i="11"/>
  <c r="H9" i="11"/>
  <c r="I8" i="11"/>
  <c r="B68" i="11"/>
  <c r="CH9" i="54"/>
  <c r="CI8" i="54"/>
  <c r="B211" i="54"/>
  <c r="BV9" i="54"/>
  <c r="BW8" i="54"/>
  <c r="B189" i="54"/>
  <c r="BJ10" i="54"/>
  <c r="B168" i="54"/>
  <c r="AL9" i="54"/>
  <c r="AM8" i="54"/>
  <c r="B123" i="54"/>
  <c r="Z9" i="54"/>
  <c r="AA8" i="54"/>
  <c r="B101" i="54"/>
  <c r="N9" i="54"/>
  <c r="O8" i="54"/>
  <c r="B79" i="54"/>
  <c r="AR10" i="12"/>
  <c r="AS9" i="12"/>
  <c r="B135" i="12"/>
  <c r="AF9" i="12"/>
  <c r="AG8" i="12"/>
  <c r="B112" i="12"/>
  <c r="T9" i="12"/>
  <c r="U8" i="12"/>
  <c r="B90" i="12"/>
  <c r="H9" i="12"/>
  <c r="I8" i="12"/>
  <c r="B68" i="12"/>
  <c r="CH9" i="13"/>
  <c r="CI8" i="13"/>
  <c r="B211" i="13"/>
  <c r="BV9" i="13"/>
  <c r="BW8" i="13"/>
  <c r="B189" i="13"/>
  <c r="BJ9" i="13"/>
  <c r="BK8" i="13"/>
  <c r="B167" i="13"/>
  <c r="BP9" i="20"/>
  <c r="B178" i="20"/>
  <c r="BJ9" i="21"/>
  <c r="B167" i="21"/>
  <c r="CB9" i="24"/>
  <c r="CC8" i="24"/>
  <c r="B200" i="24"/>
  <c r="BP9" i="24"/>
  <c r="BQ8" i="24"/>
  <c r="B178" i="24"/>
  <c r="T11" i="24"/>
  <c r="U10" i="24"/>
  <c r="B92" i="24"/>
  <c r="H10" i="24"/>
  <c r="I9" i="24"/>
  <c r="B69" i="24"/>
  <c r="AI9" i="21"/>
  <c r="C113" i="21"/>
  <c r="E113" i="21"/>
  <c r="AO8" i="20"/>
  <c r="C123" i="20"/>
  <c r="BY13" i="12"/>
  <c r="C194" i="12"/>
  <c r="CK10" i="12"/>
  <c r="C213" i="12"/>
  <c r="CK8" i="12"/>
  <c r="C211" i="12"/>
  <c r="K11" i="54"/>
  <c r="C71" i="54"/>
  <c r="E71" i="54"/>
  <c r="K7" i="54"/>
  <c r="C67" i="54"/>
  <c r="E67" i="54"/>
  <c r="Q14" i="11"/>
  <c r="C85" i="11"/>
  <c r="E85" i="11"/>
  <c r="BM13" i="24"/>
  <c r="C172" i="24"/>
  <c r="AO12" i="24"/>
  <c r="C127" i="24"/>
  <c r="BM11" i="24"/>
  <c r="C170" i="24"/>
  <c r="CK9" i="24"/>
  <c r="C212" i="24"/>
  <c r="CK8" i="24"/>
  <c r="C211" i="24"/>
  <c r="BM8" i="24"/>
  <c r="C167" i="24"/>
  <c r="BY7" i="24"/>
  <c r="C188" i="24"/>
  <c r="BA7" i="24"/>
  <c r="C144" i="24"/>
  <c r="AY8" i="41"/>
  <c r="C145" i="41"/>
  <c r="I72" i="18"/>
  <c r="C188" i="52"/>
  <c r="C122" i="52"/>
  <c r="E122" i="52"/>
  <c r="C78" i="52"/>
  <c r="E78" i="52"/>
  <c r="BS8" i="20"/>
  <c r="CK7" i="11"/>
  <c r="BD9" i="21"/>
  <c r="BD10" i="21"/>
  <c r="C210" i="41"/>
  <c r="C195" i="12"/>
  <c r="I60" i="17"/>
  <c r="W7" i="21"/>
  <c r="C89" i="21"/>
  <c r="E89" i="21"/>
  <c r="CK11" i="12"/>
  <c r="C214" i="12"/>
  <c r="CK9" i="12"/>
  <c r="C212" i="12"/>
  <c r="CK7" i="12"/>
  <c r="C210" i="12"/>
  <c r="W7" i="54"/>
  <c r="C89" i="54"/>
  <c r="E89" i="54"/>
  <c r="E14" i="11"/>
  <c r="C63" i="11"/>
  <c r="E63" i="11"/>
  <c r="CK12" i="24"/>
  <c r="C215" i="24"/>
  <c r="CK11" i="24"/>
  <c r="C214" i="24"/>
  <c r="AO10" i="24"/>
  <c r="C125" i="24"/>
  <c r="BA9" i="24"/>
  <c r="C146" i="24"/>
  <c r="BY8" i="24"/>
  <c r="C189" i="24"/>
  <c r="BA8" i="24"/>
  <c r="C145" i="24"/>
  <c r="BM7" i="24"/>
  <c r="C166" i="24"/>
  <c r="E7" i="24"/>
  <c r="C56" i="24"/>
  <c r="E56" i="24"/>
  <c r="BK8" i="41"/>
  <c r="BM8" i="41"/>
  <c r="AM8" i="41"/>
  <c r="C123" i="41"/>
  <c r="AA9" i="21"/>
  <c r="AC9" i="21"/>
  <c r="CI9" i="21"/>
  <c r="C212" i="21"/>
  <c r="E7" i="20"/>
  <c r="Q8" i="12"/>
  <c r="AC7" i="11"/>
  <c r="BQ8" i="21"/>
  <c r="BS8" i="21"/>
  <c r="C136" i="54"/>
  <c r="E136" i="54"/>
  <c r="C178" i="54"/>
  <c r="C189" i="12"/>
  <c r="AY9" i="52"/>
  <c r="CC8" i="13"/>
  <c r="C200" i="13"/>
  <c r="BW8" i="20"/>
  <c r="C189" i="20"/>
  <c r="BG8" i="9"/>
  <c r="C49" i="29"/>
  <c r="AI7" i="21"/>
  <c r="C111" i="21"/>
  <c r="E111" i="21"/>
  <c r="AO7" i="20"/>
  <c r="C122" i="20"/>
  <c r="BM12" i="12"/>
  <c r="C171" i="12"/>
  <c r="BA11" i="12"/>
  <c r="C148" i="12"/>
  <c r="E148" i="12"/>
  <c r="BA10" i="12"/>
  <c r="C147" i="12"/>
  <c r="E147" i="12"/>
  <c r="BA9" i="12"/>
  <c r="C146" i="12"/>
  <c r="E146" i="12"/>
  <c r="BA7" i="12"/>
  <c r="C144" i="12"/>
  <c r="E144" i="12"/>
  <c r="Q8" i="24"/>
  <c r="C79" i="24"/>
  <c r="E79" i="24"/>
  <c r="N10" i="24"/>
  <c r="B80" i="24"/>
  <c r="O9" i="24"/>
  <c r="E9" i="24"/>
  <c r="C58" i="24"/>
  <c r="E58" i="24"/>
  <c r="BJ9" i="41"/>
  <c r="BK9" i="41"/>
  <c r="AX9" i="41"/>
  <c r="B146" i="41"/>
  <c r="BY7" i="20"/>
  <c r="BA8" i="12"/>
  <c r="BW16" i="12"/>
  <c r="I68" i="18"/>
  <c r="C50" i="41"/>
  <c r="BM7" i="11"/>
  <c r="K16" i="14"/>
  <c r="L22" i="14"/>
  <c r="BE8" i="21"/>
  <c r="C156" i="21"/>
  <c r="E156" i="21"/>
  <c r="C92" i="54"/>
  <c r="E92" i="54"/>
  <c r="I62" i="17"/>
  <c r="C48" i="29"/>
  <c r="C52" i="29"/>
  <c r="AI8" i="21"/>
  <c r="C112" i="21"/>
  <c r="E112" i="21"/>
  <c r="AC8" i="20"/>
  <c r="C101" i="20"/>
  <c r="Q7" i="20"/>
  <c r="C78" i="20"/>
  <c r="E78" i="20"/>
  <c r="CK12" i="12"/>
  <c r="C215" i="12"/>
  <c r="BY11" i="12"/>
  <c r="C192" i="12"/>
  <c r="BY10" i="12"/>
  <c r="C191" i="12"/>
  <c r="BY9" i="12"/>
  <c r="C190" i="12"/>
  <c r="BY7" i="12"/>
  <c r="C188" i="12"/>
  <c r="AO7" i="12"/>
  <c r="C122" i="12"/>
  <c r="E122" i="12"/>
  <c r="AC8" i="24"/>
  <c r="C101" i="24"/>
  <c r="E101" i="24"/>
  <c r="Z10" i="24"/>
  <c r="AA9" i="24"/>
  <c r="B102" i="24"/>
  <c r="B11" i="24"/>
  <c r="B59" i="24"/>
  <c r="I71" i="18"/>
  <c r="AL9" i="41"/>
  <c r="AL10" i="41"/>
  <c r="BV10" i="21"/>
  <c r="BW10" i="21"/>
  <c r="Z10" i="21"/>
  <c r="AA10" i="21"/>
  <c r="C48" i="41"/>
  <c r="AL11" i="20"/>
  <c r="AM11" i="20"/>
  <c r="BY7" i="11"/>
  <c r="BA7" i="11"/>
  <c r="AA16" i="11"/>
  <c r="I59" i="17"/>
  <c r="BP9" i="21"/>
  <c r="BQ9" i="21"/>
  <c r="C93" i="54"/>
  <c r="E93" i="54"/>
  <c r="C179" i="54"/>
  <c r="AX10" i="52"/>
  <c r="B9" i="12"/>
  <c r="B10" i="12"/>
  <c r="CB9" i="13"/>
  <c r="CC9" i="13"/>
  <c r="BD9" i="13"/>
  <c r="BE9" i="13"/>
  <c r="BV9" i="20"/>
  <c r="BW9" i="20"/>
  <c r="Z11" i="20"/>
  <c r="Z12" i="20"/>
  <c r="CC16" i="9"/>
  <c r="BE16" i="9"/>
  <c r="AG16" i="9"/>
  <c r="I16" i="9"/>
  <c r="C50" i="29"/>
  <c r="E7" i="41"/>
  <c r="C56" i="41"/>
  <c r="I61" i="17"/>
  <c r="Q7" i="41"/>
  <c r="C78" i="41"/>
  <c r="C47" i="29"/>
  <c r="E7" i="12"/>
  <c r="C56" i="12"/>
  <c r="E56" i="12"/>
  <c r="CE7" i="13"/>
  <c r="C199" i="13"/>
  <c r="BS7" i="13"/>
  <c r="C177" i="13"/>
  <c r="BG7" i="13"/>
  <c r="C155" i="13"/>
  <c r="E155" i="13"/>
  <c r="W7" i="13"/>
  <c r="C89" i="13"/>
  <c r="E89" i="13"/>
  <c r="CK7" i="20"/>
  <c r="C210" i="20"/>
  <c r="AO9" i="20"/>
  <c r="C124" i="20"/>
  <c r="AC9" i="20"/>
  <c r="C102" i="20"/>
  <c r="CE7" i="21"/>
  <c r="C199" i="21"/>
  <c r="BS7" i="21"/>
  <c r="C177" i="21"/>
  <c r="BG13" i="52"/>
  <c r="C161" i="52"/>
  <c r="Q8" i="21"/>
  <c r="C79" i="21"/>
  <c r="E79" i="21"/>
  <c r="AC7" i="21"/>
  <c r="C100" i="21"/>
  <c r="E100" i="21"/>
  <c r="BG11" i="54"/>
  <c r="C159" i="54"/>
  <c r="E159" i="54"/>
  <c r="CE7" i="54"/>
  <c r="C199" i="54"/>
  <c r="BG7" i="54"/>
  <c r="C155" i="54"/>
  <c r="E155" i="54"/>
  <c r="CK13" i="11"/>
  <c r="C216" i="11"/>
  <c r="BM13" i="11"/>
  <c r="C172" i="11"/>
  <c r="AO13" i="11"/>
  <c r="C128" i="11"/>
  <c r="E128" i="11"/>
  <c r="Q13" i="11"/>
  <c r="C84" i="11"/>
  <c r="E84" i="11"/>
  <c r="CK11" i="11"/>
  <c r="C214" i="11"/>
  <c r="BM11" i="11"/>
  <c r="C170" i="11"/>
  <c r="AO11" i="11"/>
  <c r="C126" i="11"/>
  <c r="E126" i="11"/>
  <c r="Q11" i="11"/>
  <c r="C82" i="11"/>
  <c r="E82" i="11"/>
  <c r="CK9" i="11"/>
  <c r="C212" i="11"/>
  <c r="BM9" i="11"/>
  <c r="C168" i="11"/>
  <c r="AO9" i="11"/>
  <c r="C124" i="11"/>
  <c r="E124" i="11"/>
  <c r="Q9" i="11"/>
  <c r="C80" i="11"/>
  <c r="E80" i="11"/>
  <c r="Q7" i="11"/>
  <c r="C78" i="11"/>
  <c r="E78" i="11"/>
  <c r="O16" i="11"/>
  <c r="CE14" i="9"/>
  <c r="C206" i="9"/>
  <c r="BG14" i="9"/>
  <c r="C162" i="9"/>
  <c r="E162" i="9"/>
  <c r="AI14" i="9"/>
  <c r="C118" i="9"/>
  <c r="E118" i="9"/>
  <c r="K14" i="9"/>
  <c r="C74" i="9"/>
  <c r="E74" i="9"/>
  <c r="BS12" i="9"/>
  <c r="C182" i="9"/>
  <c r="AU12" i="9"/>
  <c r="C138" i="9"/>
  <c r="W12" i="9"/>
  <c r="C94" i="9"/>
  <c r="E94" i="9"/>
  <c r="CE10" i="9"/>
  <c r="C202" i="9"/>
  <c r="BG10" i="9"/>
  <c r="C158" i="9"/>
  <c r="E158" i="9"/>
  <c r="AI10" i="9"/>
  <c r="C114" i="9"/>
  <c r="E114" i="9"/>
  <c r="K10" i="9"/>
  <c r="C70" i="9"/>
  <c r="E70" i="9"/>
  <c r="BS8" i="9"/>
  <c r="BQ16" i="9"/>
  <c r="C178" i="9"/>
  <c r="AU8" i="9"/>
  <c r="AS16" i="9"/>
  <c r="C134" i="9"/>
  <c r="U16" i="9"/>
  <c r="CE7" i="29"/>
  <c r="C199" i="29"/>
  <c r="C145" i="52"/>
  <c r="BG7" i="20"/>
  <c r="C155" i="20"/>
  <c r="E155" i="20"/>
  <c r="AI7" i="20"/>
  <c r="C111" i="20"/>
  <c r="E111" i="20"/>
  <c r="W7" i="20"/>
  <c r="C89" i="20"/>
  <c r="E89" i="20"/>
  <c r="K7" i="20"/>
  <c r="C67" i="20"/>
  <c r="E67" i="20"/>
  <c r="BY8" i="21"/>
  <c r="C189" i="21"/>
  <c r="BA7" i="21"/>
  <c r="C144" i="21"/>
  <c r="AC8" i="21"/>
  <c r="C101" i="21"/>
  <c r="E101" i="21"/>
  <c r="E7" i="21"/>
  <c r="C56" i="21"/>
  <c r="E56" i="21"/>
  <c r="AO7" i="41"/>
  <c r="C122" i="41"/>
  <c r="I73" i="18"/>
  <c r="I70" i="18"/>
  <c r="I57" i="17"/>
  <c r="I58" i="17"/>
  <c r="BP9" i="13"/>
  <c r="BQ8" i="13"/>
  <c r="B178" i="13"/>
  <c r="T9" i="13"/>
  <c r="B90" i="13"/>
  <c r="CH9" i="20"/>
  <c r="CI8" i="20"/>
  <c r="B211" i="20"/>
  <c r="CB9" i="21"/>
  <c r="CC8" i="21"/>
  <c r="B200" i="21"/>
  <c r="BM8" i="21"/>
  <c r="C167" i="21"/>
  <c r="BY7" i="21"/>
  <c r="C188" i="21"/>
  <c r="Q7" i="21"/>
  <c r="C78" i="21"/>
  <c r="E78" i="21"/>
  <c r="CE7" i="20"/>
  <c r="C199" i="20"/>
  <c r="BS7" i="54"/>
  <c r="C177" i="54"/>
  <c r="AU7" i="54"/>
  <c r="C133" i="54"/>
  <c r="E133" i="54"/>
  <c r="BY13" i="11"/>
  <c r="C194" i="11"/>
  <c r="BA13" i="11"/>
  <c r="C150" i="11"/>
  <c r="E150" i="11"/>
  <c r="AC13" i="11"/>
  <c r="C106" i="11"/>
  <c r="E13" i="11"/>
  <c r="C62" i="11"/>
  <c r="E62" i="11"/>
  <c r="BY11" i="11"/>
  <c r="C192" i="11"/>
  <c r="BA11" i="11"/>
  <c r="C148" i="11"/>
  <c r="E148" i="11"/>
  <c r="AC11" i="11"/>
  <c r="C104" i="11"/>
  <c r="E11" i="11"/>
  <c r="C60" i="11"/>
  <c r="E60" i="11"/>
  <c r="BY9" i="11"/>
  <c r="C190" i="11"/>
  <c r="BA9" i="11"/>
  <c r="C146" i="11"/>
  <c r="E146" i="11"/>
  <c r="AC9" i="11"/>
  <c r="C102" i="11"/>
  <c r="E9" i="11"/>
  <c r="C58" i="11"/>
  <c r="E58" i="11"/>
  <c r="E7" i="11"/>
  <c r="C16" i="11"/>
  <c r="C56" i="11"/>
  <c r="E56" i="11"/>
  <c r="E10" i="24"/>
  <c r="C59" i="24"/>
  <c r="E59" i="24"/>
  <c r="BS14" i="9"/>
  <c r="C184" i="9"/>
  <c r="AU14" i="9"/>
  <c r="C140" i="9"/>
  <c r="W14" i="9"/>
  <c r="C96" i="9"/>
  <c r="E96" i="9"/>
  <c r="CE12" i="9"/>
  <c r="C204" i="9"/>
  <c r="BG12" i="9"/>
  <c r="C160" i="9"/>
  <c r="E160" i="9"/>
  <c r="AI12" i="9"/>
  <c r="C116" i="9"/>
  <c r="E116" i="9"/>
  <c r="K12" i="9"/>
  <c r="C72" i="9"/>
  <c r="E72" i="9"/>
  <c r="BS10" i="9"/>
  <c r="C180" i="9"/>
  <c r="AU10" i="9"/>
  <c r="C136" i="9"/>
  <c r="W10" i="9"/>
  <c r="C92" i="9"/>
  <c r="E92" i="9"/>
  <c r="CB9" i="29"/>
  <c r="CC8" i="29"/>
  <c r="B200" i="29"/>
  <c r="CH9" i="52"/>
  <c r="CI8" i="52"/>
  <c r="B211" i="52"/>
  <c r="BV9" i="52"/>
  <c r="BW8" i="52"/>
  <c r="B189" i="52"/>
  <c r="BJ9" i="52"/>
  <c r="BK8" i="52"/>
  <c r="B167" i="52"/>
  <c r="AL9" i="52"/>
  <c r="AM8" i="52"/>
  <c r="B123" i="52"/>
  <c r="Z9" i="52"/>
  <c r="AA8" i="52"/>
  <c r="B101" i="52"/>
  <c r="N9" i="52"/>
  <c r="O8" i="52"/>
  <c r="B79" i="52"/>
  <c r="CB10" i="20"/>
  <c r="CC9" i="20"/>
  <c r="B201" i="20"/>
  <c r="BD9" i="20"/>
  <c r="BE8" i="20"/>
  <c r="B156" i="20"/>
  <c r="AF9" i="20"/>
  <c r="AG8" i="20"/>
  <c r="B112" i="20"/>
  <c r="T9" i="20"/>
  <c r="U8" i="20"/>
  <c r="B90" i="20"/>
  <c r="H9" i="20"/>
  <c r="I8" i="20"/>
  <c r="B68" i="20"/>
  <c r="AX9" i="21"/>
  <c r="AY8" i="21"/>
  <c r="B145" i="21"/>
  <c r="B9" i="21"/>
  <c r="C8" i="21"/>
  <c r="B57" i="21"/>
  <c r="BS7" i="29"/>
  <c r="C177" i="29"/>
  <c r="BG7" i="29"/>
  <c r="C155" i="29"/>
  <c r="AU7" i="29"/>
  <c r="C133" i="29"/>
  <c r="AI7" i="29"/>
  <c r="C111" i="29"/>
  <c r="W7" i="29"/>
  <c r="C89" i="29"/>
  <c r="K7" i="29"/>
  <c r="C67" i="29"/>
  <c r="BG14" i="52"/>
  <c r="C162" i="52"/>
  <c r="CK14" i="11"/>
  <c r="C217" i="11"/>
  <c r="BY14" i="11"/>
  <c r="C195" i="11"/>
  <c r="BM14" i="11"/>
  <c r="C173" i="11"/>
  <c r="BA14" i="11"/>
  <c r="C151" i="11"/>
  <c r="E151" i="11"/>
  <c r="AO14" i="11"/>
  <c r="C129" i="11"/>
  <c r="E129" i="11"/>
  <c r="CE7" i="12"/>
  <c r="C199" i="12"/>
  <c r="BS7" i="12"/>
  <c r="C177" i="12"/>
  <c r="C156" i="13"/>
  <c r="E156" i="13"/>
  <c r="AU7" i="13"/>
  <c r="C133" i="13"/>
  <c r="E133" i="13"/>
  <c r="AI7" i="13"/>
  <c r="C111" i="13"/>
  <c r="E111" i="13"/>
  <c r="AO7" i="13"/>
  <c r="C122" i="13"/>
  <c r="E122" i="13"/>
  <c r="AC8" i="13"/>
  <c r="C101" i="13"/>
  <c r="E101" i="13"/>
  <c r="Q8" i="13"/>
  <c r="E7" i="13"/>
  <c r="C56" i="13"/>
  <c r="E56" i="13"/>
  <c r="BM7" i="20"/>
  <c r="C166" i="20"/>
  <c r="AU7" i="20"/>
  <c r="C133" i="20"/>
  <c r="AC10" i="20"/>
  <c r="C103" i="20"/>
  <c r="Q8" i="20"/>
  <c r="C79" i="20"/>
  <c r="E79" i="20"/>
  <c r="BG7" i="21"/>
  <c r="C155" i="21"/>
  <c r="E155" i="21"/>
  <c r="AU8" i="21"/>
  <c r="C134" i="21"/>
  <c r="BM7" i="41"/>
  <c r="C166" i="41"/>
  <c r="BA7" i="41"/>
  <c r="C144" i="41"/>
  <c r="BP9" i="29"/>
  <c r="B178" i="29"/>
  <c r="BQ8" i="29"/>
  <c r="BD9" i="29"/>
  <c r="B156" i="29"/>
  <c r="BE8" i="29"/>
  <c r="AR9" i="29"/>
  <c r="B134" i="29"/>
  <c r="AS8" i="29"/>
  <c r="AF9" i="29"/>
  <c r="B112" i="29"/>
  <c r="AG8" i="29"/>
  <c r="T9" i="29"/>
  <c r="U8" i="29"/>
  <c r="B90" i="29"/>
  <c r="H9" i="29"/>
  <c r="B68" i="29"/>
  <c r="I8" i="29"/>
  <c r="BE15" i="52"/>
  <c r="B163" i="52"/>
  <c r="CI15" i="11"/>
  <c r="B218" i="11"/>
  <c r="BW15" i="11"/>
  <c r="B196" i="11"/>
  <c r="BK15" i="11"/>
  <c r="B174" i="11"/>
  <c r="AY15" i="11"/>
  <c r="B152" i="11"/>
  <c r="AM15" i="11"/>
  <c r="B130" i="11"/>
  <c r="BP11" i="54"/>
  <c r="BQ10" i="54"/>
  <c r="B180" i="54"/>
  <c r="CB9" i="12"/>
  <c r="CC8" i="12"/>
  <c r="B200" i="12"/>
  <c r="BP9" i="12"/>
  <c r="BQ8" i="12"/>
  <c r="B178" i="12"/>
  <c r="N10" i="12"/>
  <c r="O9" i="12"/>
  <c r="B80" i="12"/>
  <c r="BD10" i="13"/>
  <c r="AR9" i="13"/>
  <c r="AS8" i="13"/>
  <c r="B134" i="13"/>
  <c r="AF9" i="13"/>
  <c r="B112" i="13"/>
  <c r="H9" i="13"/>
  <c r="I8" i="13"/>
  <c r="B68" i="13"/>
  <c r="AL9" i="13"/>
  <c r="AM8" i="13"/>
  <c r="B123" i="13"/>
  <c r="Z10" i="13"/>
  <c r="AA9" i="13"/>
  <c r="B102" i="13"/>
  <c r="B9" i="13"/>
  <c r="B57" i="13"/>
  <c r="C8" i="13"/>
  <c r="BJ9" i="20"/>
  <c r="BK8" i="20"/>
  <c r="B167" i="20"/>
  <c r="AR9" i="20"/>
  <c r="AS8" i="20"/>
  <c r="B134" i="20"/>
  <c r="N10" i="20"/>
  <c r="O9" i="20"/>
  <c r="B80" i="20"/>
  <c r="AR10" i="21"/>
  <c r="AS9" i="21"/>
  <c r="B135" i="21"/>
  <c r="AI8" i="13"/>
  <c r="C112" i="13"/>
  <c r="E112" i="13"/>
  <c r="BA7" i="13"/>
  <c r="C144" i="13"/>
  <c r="E144" i="13"/>
  <c r="BG7" i="12"/>
  <c r="C155" i="12"/>
  <c r="E155" i="12"/>
  <c r="AI11" i="54"/>
  <c r="C115" i="54"/>
  <c r="E115" i="54"/>
  <c r="BM9" i="54"/>
  <c r="C168" i="54"/>
  <c r="AI7" i="54"/>
  <c r="C111" i="54"/>
  <c r="E111" i="54"/>
  <c r="C140" i="51"/>
  <c r="E140" i="51"/>
  <c r="AU14" i="51"/>
  <c r="AU13" i="51"/>
  <c r="C139" i="51"/>
  <c r="E139" i="51"/>
  <c r="C160" i="51"/>
  <c r="E160" i="51"/>
  <c r="BG12" i="51"/>
  <c r="C159" i="51"/>
  <c r="E159" i="51"/>
  <c r="BG11" i="51"/>
  <c r="BG10" i="51"/>
  <c r="C158" i="51"/>
  <c r="E158" i="51"/>
  <c r="C157" i="51"/>
  <c r="E157" i="51"/>
  <c r="BG9" i="51"/>
  <c r="AS16" i="51"/>
  <c r="C134" i="51"/>
  <c r="E134" i="51"/>
  <c r="AU8" i="51"/>
  <c r="Q9" i="10"/>
  <c r="C80" i="10"/>
  <c r="E80" i="10"/>
  <c r="C59" i="10"/>
  <c r="E59" i="10" s="1"/>
  <c r="BV10" i="14"/>
  <c r="BW9" i="14"/>
  <c r="B190" i="14"/>
  <c r="AA9" i="14"/>
  <c r="BQ9" i="17"/>
  <c r="BD10" i="12"/>
  <c r="BE9" i="12"/>
  <c r="B157" i="12"/>
  <c r="AX15" i="12"/>
  <c r="AY14" i="12"/>
  <c r="B151" i="12"/>
  <c r="AL11" i="12"/>
  <c r="B125" i="12"/>
  <c r="AM10" i="12"/>
  <c r="Z9" i="12"/>
  <c r="AA8" i="12"/>
  <c r="B101" i="12"/>
  <c r="AX10" i="20"/>
  <c r="AY9" i="20"/>
  <c r="B146" i="20"/>
  <c r="B10" i="20"/>
  <c r="C9" i="20"/>
  <c r="B58" i="20"/>
  <c r="AL9" i="21"/>
  <c r="AM8" i="21"/>
  <c r="B123" i="21"/>
  <c r="T10" i="21"/>
  <c r="U9" i="21"/>
  <c r="B91" i="21"/>
  <c r="H9" i="21"/>
  <c r="I8" i="21"/>
  <c r="B68" i="21"/>
  <c r="AR9" i="24"/>
  <c r="AS8" i="24"/>
  <c r="B134" i="24"/>
  <c r="F22" i="17"/>
  <c r="CK8" i="21"/>
  <c r="C211" i="21"/>
  <c r="BG8" i="21"/>
  <c r="BA9" i="13"/>
  <c r="C146" i="13"/>
  <c r="E146" i="13"/>
  <c r="W8" i="13"/>
  <c r="C90" i="13"/>
  <c r="E90" i="13"/>
  <c r="BA12" i="12"/>
  <c r="C149" i="12"/>
  <c r="E149" i="12"/>
  <c r="AO8" i="12"/>
  <c r="C123" i="12"/>
  <c r="E123" i="12"/>
  <c r="C167" i="54"/>
  <c r="C162" i="51"/>
  <c r="E162" i="51"/>
  <c r="BG14" i="51"/>
  <c r="BG13" i="51"/>
  <c r="C161" i="51"/>
  <c r="E161" i="51"/>
  <c r="C138" i="51"/>
  <c r="E138" i="51"/>
  <c r="AU12" i="51"/>
  <c r="C137" i="51"/>
  <c r="E137" i="51"/>
  <c r="AU11" i="51"/>
  <c r="AU10" i="51"/>
  <c r="C136" i="51"/>
  <c r="E136" i="51"/>
  <c r="C135" i="51"/>
  <c r="E135" i="51"/>
  <c r="AU9" i="51"/>
  <c r="BG8" i="51"/>
  <c r="BE16" i="51"/>
  <c r="C156" i="51"/>
  <c r="E156" i="51"/>
  <c r="AC8" i="10"/>
  <c r="E7" i="10"/>
  <c r="C56" i="10"/>
  <c r="E56" i="10"/>
  <c r="E8" i="52"/>
  <c r="C57" i="52"/>
  <c r="E57" i="52"/>
  <c r="BY8" i="14"/>
  <c r="C189" i="14"/>
  <c r="AC8" i="14"/>
  <c r="C101" i="14"/>
  <c r="E101" i="14"/>
  <c r="BG8" i="12"/>
  <c r="C156" i="12"/>
  <c r="E156" i="12"/>
  <c r="BA13" i="12"/>
  <c r="C150" i="12"/>
  <c r="E150" i="12"/>
  <c r="AO9" i="12"/>
  <c r="C124" i="12"/>
  <c r="E124" i="12"/>
  <c r="AC7" i="12"/>
  <c r="C100" i="12"/>
  <c r="E100" i="12"/>
  <c r="BA8" i="20"/>
  <c r="C145" i="20"/>
  <c r="E145" i="20"/>
  <c r="E8" i="20"/>
  <c r="C57" i="20"/>
  <c r="E57" i="20"/>
  <c r="AO7" i="21"/>
  <c r="C122" i="21"/>
  <c r="C90" i="21"/>
  <c r="E90" i="21"/>
  <c r="W8" i="21"/>
  <c r="K7" i="21"/>
  <c r="C67" i="21"/>
  <c r="E67" i="21"/>
  <c r="AU7" i="24"/>
  <c r="C133" i="24"/>
  <c r="I62" i="8"/>
  <c r="I59" i="8"/>
  <c r="I61" i="8"/>
  <c r="I57" i="8"/>
  <c r="I60" i="8"/>
  <c r="I58" i="8"/>
  <c r="I69" i="14"/>
  <c r="I68" i="14"/>
  <c r="I70" i="14"/>
  <c r="I71" i="14"/>
  <c r="I72" i="14"/>
  <c r="I73" i="14"/>
  <c r="CK8" i="41"/>
  <c r="C211" i="41"/>
  <c r="CE7" i="41"/>
  <c r="C199" i="41"/>
  <c r="BY8" i="41"/>
  <c r="C189" i="41"/>
  <c r="BS7" i="41"/>
  <c r="C177" i="41"/>
  <c r="C155" i="41"/>
  <c r="BG7" i="41"/>
  <c r="BA8" i="41"/>
  <c r="AU7" i="41"/>
  <c r="C133" i="41"/>
  <c r="AI7" i="41"/>
  <c r="C111" i="41"/>
  <c r="W7" i="41"/>
  <c r="C89" i="41"/>
  <c r="Q8" i="41"/>
  <c r="C79" i="41"/>
  <c r="C67" i="41"/>
  <c r="K7" i="41"/>
  <c r="E8" i="41"/>
  <c r="C57" i="41"/>
  <c r="CE8" i="54"/>
  <c r="C200" i="54"/>
  <c r="C160" i="54"/>
  <c r="E160" i="54"/>
  <c r="BG12" i="54"/>
  <c r="C116" i="54"/>
  <c r="E116" i="54"/>
  <c r="AI12" i="54"/>
  <c r="C72" i="54"/>
  <c r="E72" i="54"/>
  <c r="K12" i="54"/>
  <c r="AR14" i="54"/>
  <c r="AS13" i="54"/>
  <c r="B139" i="54"/>
  <c r="T14" i="54"/>
  <c r="U13" i="54"/>
  <c r="B95" i="54"/>
  <c r="CH15" i="12"/>
  <c r="CI14" i="12"/>
  <c r="B217" i="12"/>
  <c r="BJ15" i="12"/>
  <c r="B173" i="12"/>
  <c r="BK14" i="12"/>
  <c r="C148" i="13"/>
  <c r="E148" i="13"/>
  <c r="Q9" i="21"/>
  <c r="C80" i="21"/>
  <c r="E80" i="21"/>
  <c r="CK14" i="24"/>
  <c r="C217" i="24"/>
  <c r="BM14" i="24"/>
  <c r="C173" i="24"/>
  <c r="BG9" i="24"/>
  <c r="AO14" i="24"/>
  <c r="C129" i="24"/>
  <c r="C113" i="24"/>
  <c r="CE16" i="52"/>
  <c r="CF22" i="52"/>
  <c r="BS16" i="52"/>
  <c r="BT22" i="52"/>
  <c r="AL12" i="20"/>
  <c r="AF12" i="21"/>
  <c r="AG11" i="21"/>
  <c r="B115" i="21"/>
  <c r="BV12" i="24"/>
  <c r="BW11" i="24"/>
  <c r="B192" i="24"/>
  <c r="AX12" i="24"/>
  <c r="AY11" i="24"/>
  <c r="B148" i="24"/>
  <c r="CI9" i="41"/>
  <c r="CH10" i="41"/>
  <c r="B212" i="41"/>
  <c r="CC8" i="41"/>
  <c r="CB9" i="41"/>
  <c r="B200" i="41"/>
  <c r="BW9" i="41"/>
  <c r="B190" i="41"/>
  <c r="BV10" i="41"/>
  <c r="BQ8" i="41"/>
  <c r="BP9" i="41"/>
  <c r="B178" i="41"/>
  <c r="BE8" i="41"/>
  <c r="BD9" i="41"/>
  <c r="B156" i="41"/>
  <c r="AY9" i="41"/>
  <c r="AS8" i="41"/>
  <c r="AR9" i="41"/>
  <c r="B134" i="41"/>
  <c r="AG8" i="41"/>
  <c r="AF9" i="41"/>
  <c r="B112" i="41"/>
  <c r="B102" i="41"/>
  <c r="U8" i="41"/>
  <c r="T9" i="41"/>
  <c r="B90" i="41"/>
  <c r="O9" i="41"/>
  <c r="N10" i="41"/>
  <c r="B80" i="41"/>
  <c r="I8" i="41"/>
  <c r="H9" i="41"/>
  <c r="B68" i="41"/>
  <c r="C9" i="41"/>
  <c r="B10" i="41"/>
  <c r="B58" i="41"/>
  <c r="CB10" i="54"/>
  <c r="CC9" i="54"/>
  <c r="B201" i="54"/>
  <c r="BD14" i="54"/>
  <c r="BE13" i="54"/>
  <c r="B161" i="54"/>
  <c r="AF14" i="54"/>
  <c r="AG13" i="54"/>
  <c r="B117" i="54"/>
  <c r="H14" i="54"/>
  <c r="I13" i="54"/>
  <c r="B73" i="54"/>
  <c r="BV11" i="21"/>
  <c r="AU12" i="54"/>
  <c r="C138" i="54"/>
  <c r="E138" i="54"/>
  <c r="W12" i="54"/>
  <c r="C94" i="54"/>
  <c r="E94" i="54"/>
  <c r="CK13" i="12"/>
  <c r="C216" i="12"/>
  <c r="BM13" i="12"/>
  <c r="C172" i="12"/>
  <c r="AY12" i="13"/>
  <c r="CH11" i="21"/>
  <c r="B213" i="21"/>
  <c r="N11" i="21"/>
  <c r="O10" i="21"/>
  <c r="B81" i="21"/>
  <c r="CI15" i="24"/>
  <c r="B218" i="24"/>
  <c r="BK15" i="24"/>
  <c r="B174" i="24"/>
  <c r="BE10" i="24"/>
  <c r="AM15" i="24"/>
  <c r="B130" i="24"/>
  <c r="AO10" i="20"/>
  <c r="AI10" i="21"/>
  <c r="C114" i="21"/>
  <c r="E114" i="21"/>
  <c r="C191" i="24"/>
  <c r="BY10" i="24"/>
  <c r="C147" i="24"/>
  <c r="BA10" i="24"/>
  <c r="Q16" i="8"/>
  <c r="R22" i="8"/>
  <c r="E16" i="8"/>
  <c r="F22" i="8"/>
  <c r="F30" i="51"/>
  <c r="F44" i="51"/>
  <c r="D10" i="1"/>
  <c r="E44" i="51"/>
  <c r="BT8" i="2"/>
  <c r="W4" i="5"/>
  <c r="F30" i="52"/>
  <c r="F44" i="52"/>
  <c r="D15" i="1"/>
  <c r="C15" i="1"/>
  <c r="F15" i="1"/>
  <c r="E44" i="52"/>
  <c r="BT15" i="2"/>
  <c r="E44" i="12"/>
  <c r="BT12" i="2"/>
  <c r="BU12" i="2" s="1"/>
  <c r="F30" i="12"/>
  <c r="F44" i="12"/>
  <c r="D11" i="1"/>
  <c r="W8" i="5"/>
  <c r="P42" i="2"/>
  <c r="Q42" i="2"/>
  <c r="M42" i="2"/>
  <c r="L42" i="2"/>
  <c r="C16" i="1"/>
  <c r="F16" i="1"/>
  <c r="BU16" i="2"/>
  <c r="S6" i="5"/>
  <c r="R6" i="5"/>
  <c r="T6" i="5"/>
  <c r="R12" i="5"/>
  <c r="T12" i="5"/>
  <c r="BS7" i="2"/>
  <c r="O6" i="1"/>
  <c r="P6" i="1"/>
  <c r="W9" i="5"/>
  <c r="W18" i="5"/>
  <c r="W14" i="5"/>
  <c r="C53" i="61"/>
  <c r="C79" i="62"/>
  <c r="Q8" i="62"/>
  <c r="B124" i="62"/>
  <c r="AL10" i="62"/>
  <c r="AM9" i="62"/>
  <c r="B168" i="62"/>
  <c r="BJ10" i="62"/>
  <c r="BK9" i="62"/>
  <c r="C211" i="62"/>
  <c r="CK8" i="62"/>
  <c r="C68" i="62"/>
  <c r="K8" i="62"/>
  <c r="B113" i="62"/>
  <c r="AF10" i="62"/>
  <c r="AG9" i="62"/>
  <c r="C156" i="62"/>
  <c r="BG8" i="62"/>
  <c r="B201" i="62"/>
  <c r="CB10" i="62"/>
  <c r="CC9" i="62"/>
  <c r="B10" i="62"/>
  <c r="B58" i="62"/>
  <c r="C9" i="62"/>
  <c r="C101" i="62"/>
  <c r="AC8" i="62"/>
  <c r="B146" i="62"/>
  <c r="AX10" i="62"/>
  <c r="AY9" i="62"/>
  <c r="C189" i="62"/>
  <c r="BY8" i="62"/>
  <c r="B91" i="62"/>
  <c r="U9" i="62"/>
  <c r="T10" i="62"/>
  <c r="C134" i="62"/>
  <c r="AU8" i="62"/>
  <c r="B179" i="62"/>
  <c r="BP10" i="62"/>
  <c r="BQ9" i="62"/>
  <c r="C53" i="62"/>
  <c r="I160" i="9"/>
  <c r="N10" i="62"/>
  <c r="B80" i="62"/>
  <c r="O9" i="62"/>
  <c r="C123" i="62"/>
  <c r="AO8" i="62"/>
  <c r="C167" i="62"/>
  <c r="BM8" i="62"/>
  <c r="B212" i="62"/>
  <c r="CH10" i="62"/>
  <c r="CI9" i="62"/>
  <c r="B69" i="62"/>
  <c r="H10" i="62"/>
  <c r="I9" i="62"/>
  <c r="C112" i="62"/>
  <c r="AI8" i="62"/>
  <c r="B157" i="62"/>
  <c r="BD10" i="62"/>
  <c r="BE9" i="62"/>
  <c r="C200" i="62"/>
  <c r="CE8" i="62"/>
  <c r="C57" i="62"/>
  <c r="E8" i="62"/>
  <c r="B102" i="62"/>
  <c r="Z10" i="62"/>
  <c r="AA9" i="62"/>
  <c r="C145" i="62"/>
  <c r="BA8" i="62"/>
  <c r="B190" i="62"/>
  <c r="BV10" i="62"/>
  <c r="BW9" i="62"/>
  <c r="C90" i="62"/>
  <c r="W8" i="62"/>
  <c r="B135" i="62"/>
  <c r="AS9" i="62"/>
  <c r="AR10" i="62"/>
  <c r="C178" i="62"/>
  <c r="BS8" i="62"/>
  <c r="I160" i="51"/>
  <c r="I159" i="51"/>
  <c r="I161" i="51"/>
  <c r="I156" i="51"/>
  <c r="I158" i="51"/>
  <c r="I157" i="51"/>
  <c r="B58" i="61"/>
  <c r="B10" i="61"/>
  <c r="C9" i="61"/>
  <c r="C101" i="61"/>
  <c r="AC8" i="61"/>
  <c r="B146" i="61"/>
  <c r="AX10" i="61"/>
  <c r="AY9" i="61"/>
  <c r="C189" i="61"/>
  <c r="BY8" i="61"/>
  <c r="B69" i="61"/>
  <c r="H10" i="61"/>
  <c r="I9" i="61"/>
  <c r="C112" i="61"/>
  <c r="AI8" i="61"/>
  <c r="B157" i="61"/>
  <c r="BD10" i="61"/>
  <c r="BE9" i="61"/>
  <c r="C200" i="61"/>
  <c r="CE8" i="61"/>
  <c r="C79" i="61"/>
  <c r="Q8" i="61"/>
  <c r="B124" i="61"/>
  <c r="AL10" i="61"/>
  <c r="AM9" i="61"/>
  <c r="C167" i="61"/>
  <c r="BM8" i="61"/>
  <c r="B212" i="61"/>
  <c r="CH10" i="61"/>
  <c r="CI9" i="61"/>
  <c r="C90" i="61"/>
  <c r="W8" i="61"/>
  <c r="B135" i="61"/>
  <c r="AR10" i="61"/>
  <c r="AS9" i="61"/>
  <c r="C178" i="61"/>
  <c r="BS8" i="61"/>
  <c r="I159" i="9"/>
  <c r="I156" i="9"/>
  <c r="I157" i="9"/>
  <c r="I158" i="9"/>
  <c r="I147" i="14"/>
  <c r="I148" i="14"/>
  <c r="I145" i="14"/>
  <c r="I149" i="14"/>
  <c r="I150" i="14"/>
  <c r="C57" i="61"/>
  <c r="E8" i="61"/>
  <c r="B102" i="61"/>
  <c r="Z10" i="61"/>
  <c r="AA9" i="61"/>
  <c r="C145" i="61"/>
  <c r="BA8" i="61"/>
  <c r="B190" i="61"/>
  <c r="BV10" i="61"/>
  <c r="BW9" i="61"/>
  <c r="C68" i="61"/>
  <c r="K8" i="61"/>
  <c r="B113" i="61"/>
  <c r="AF10" i="61"/>
  <c r="AG9" i="61"/>
  <c r="C156" i="61"/>
  <c r="BG8" i="61"/>
  <c r="B201" i="61"/>
  <c r="CB10" i="61"/>
  <c r="CC9" i="61"/>
  <c r="I161" i="9"/>
  <c r="B80" i="61"/>
  <c r="N10" i="61"/>
  <c r="O9" i="61"/>
  <c r="C123" i="61"/>
  <c r="AO8" i="61"/>
  <c r="B168" i="61"/>
  <c r="BJ10" i="61"/>
  <c r="BK9" i="61"/>
  <c r="C211" i="61"/>
  <c r="CK8" i="61"/>
  <c r="B91" i="61"/>
  <c r="T10" i="61"/>
  <c r="U9" i="61"/>
  <c r="C134" i="61"/>
  <c r="AU8" i="61"/>
  <c r="B179" i="61"/>
  <c r="BP10" i="61"/>
  <c r="BQ9" i="61"/>
  <c r="I146" i="14"/>
  <c r="C57" i="60"/>
  <c r="E8" i="60"/>
  <c r="B102" i="60"/>
  <c r="Z10" i="60"/>
  <c r="AA9" i="60"/>
  <c r="C145" i="60"/>
  <c r="E145" i="60"/>
  <c r="BA8" i="60"/>
  <c r="B190" i="60"/>
  <c r="BV10" i="60"/>
  <c r="BW9" i="60"/>
  <c r="B91" i="60"/>
  <c r="T10" i="60"/>
  <c r="U9" i="60"/>
  <c r="C134" i="60"/>
  <c r="AU8" i="60"/>
  <c r="B179" i="60"/>
  <c r="BP10" i="60"/>
  <c r="BQ9" i="60"/>
  <c r="B80" i="60"/>
  <c r="N10" i="60"/>
  <c r="O9" i="60"/>
  <c r="C123" i="60"/>
  <c r="AO8" i="60"/>
  <c r="B168" i="60"/>
  <c r="BJ10" i="60"/>
  <c r="BK9" i="60"/>
  <c r="C211" i="60"/>
  <c r="CK8" i="60"/>
  <c r="B69" i="60"/>
  <c r="H10" i="60"/>
  <c r="I9" i="60"/>
  <c r="C112" i="60"/>
  <c r="AI8" i="60"/>
  <c r="B157" i="60"/>
  <c r="BD10" i="60"/>
  <c r="BE9" i="60"/>
  <c r="C200" i="60"/>
  <c r="CE8" i="60"/>
  <c r="CK16" i="29"/>
  <c r="B58" i="60"/>
  <c r="B10" i="60"/>
  <c r="C9" i="60"/>
  <c r="C101" i="60"/>
  <c r="AC8" i="60"/>
  <c r="B146" i="60"/>
  <c r="AX10" i="60"/>
  <c r="AY9" i="60"/>
  <c r="C189" i="60"/>
  <c r="BY8" i="60"/>
  <c r="C90" i="60"/>
  <c r="W8" i="60"/>
  <c r="B135" i="60"/>
  <c r="AR10" i="60"/>
  <c r="AS9" i="60"/>
  <c r="C178" i="60"/>
  <c r="BS8" i="60"/>
  <c r="C79" i="60"/>
  <c r="Q8" i="60"/>
  <c r="B124" i="60"/>
  <c r="AL10" i="60"/>
  <c r="AM9" i="60"/>
  <c r="C167" i="60"/>
  <c r="BM8" i="60"/>
  <c r="B212" i="60"/>
  <c r="CH10" i="60"/>
  <c r="CI9" i="60"/>
  <c r="C68" i="60"/>
  <c r="K8" i="60"/>
  <c r="B113" i="60"/>
  <c r="AF10" i="60"/>
  <c r="AG9" i="60"/>
  <c r="C156" i="60"/>
  <c r="BG8" i="60"/>
  <c r="B201" i="60"/>
  <c r="CB10" i="60"/>
  <c r="CC9" i="60"/>
  <c r="B212" i="56"/>
  <c r="I73" i="51"/>
  <c r="CK16" i="14"/>
  <c r="CL22" i="14"/>
  <c r="AM9" i="58"/>
  <c r="B58" i="58"/>
  <c r="Q16" i="29"/>
  <c r="AG10" i="24"/>
  <c r="B103" i="21"/>
  <c r="AM9" i="41"/>
  <c r="CK9" i="21"/>
  <c r="C101" i="41"/>
  <c r="C178" i="17"/>
  <c r="B102" i="14"/>
  <c r="C9" i="52"/>
  <c r="AA11" i="20"/>
  <c r="O9" i="13"/>
  <c r="E8" i="12"/>
  <c r="AJ22" i="51"/>
  <c r="CK8" i="56"/>
  <c r="B124" i="9"/>
  <c r="AM9" i="9"/>
  <c r="AL10" i="9"/>
  <c r="B168" i="9"/>
  <c r="BK9" i="9"/>
  <c r="BJ10" i="9"/>
  <c r="CK8" i="9"/>
  <c r="C211" i="9"/>
  <c r="BD10" i="14"/>
  <c r="BE9" i="14"/>
  <c r="B157" i="14"/>
  <c r="AR10" i="7"/>
  <c r="AS9" i="7"/>
  <c r="B135" i="7"/>
  <c r="BG8" i="7"/>
  <c r="C156" i="7"/>
  <c r="E156" i="7"/>
  <c r="BP10" i="7"/>
  <c r="BQ9" i="7"/>
  <c r="B179" i="7"/>
  <c r="CE8" i="7"/>
  <c r="C200" i="7"/>
  <c r="B10" i="51"/>
  <c r="C9" i="51"/>
  <c r="B58" i="51"/>
  <c r="Z10" i="51"/>
  <c r="B102" i="51"/>
  <c r="AA9" i="51"/>
  <c r="AO8" i="51"/>
  <c r="C123" i="51"/>
  <c r="E123" i="51"/>
  <c r="BM8" i="51"/>
  <c r="C167" i="51"/>
  <c r="BJ10" i="51"/>
  <c r="BK9" i="51"/>
  <c r="B168" i="51"/>
  <c r="K8" i="52"/>
  <c r="C68" i="52"/>
  <c r="E68" i="52"/>
  <c r="AF10" i="52"/>
  <c r="AG9" i="52"/>
  <c r="B113" i="52"/>
  <c r="N10" i="14"/>
  <c r="B80" i="14"/>
  <c r="O9" i="14"/>
  <c r="AU8" i="14"/>
  <c r="C134" i="14"/>
  <c r="E134" i="14"/>
  <c r="BP10" i="14"/>
  <c r="BQ9" i="14"/>
  <c r="B179" i="14"/>
  <c r="CE9" i="14"/>
  <c r="C201" i="14"/>
  <c r="C123" i="10"/>
  <c r="BM8" i="10"/>
  <c r="BW9" i="10"/>
  <c r="C190" i="10" s="1"/>
  <c r="E190" i="10" s="1"/>
  <c r="T10" i="7"/>
  <c r="U9" i="7"/>
  <c r="B91" i="7"/>
  <c r="AI8" i="7"/>
  <c r="C112" i="7"/>
  <c r="E112" i="7"/>
  <c r="Q8" i="51"/>
  <c r="C79" i="51"/>
  <c r="E79" i="51"/>
  <c r="AX10" i="51"/>
  <c r="AY9" i="51"/>
  <c r="B146" i="51"/>
  <c r="CK8" i="51"/>
  <c r="C211" i="51"/>
  <c r="CH10" i="51"/>
  <c r="CI9" i="51"/>
  <c r="B212" i="51"/>
  <c r="C90" i="52"/>
  <c r="E90" i="52"/>
  <c r="W8" i="52"/>
  <c r="AR10" i="52"/>
  <c r="AS9" i="52"/>
  <c r="B135" i="52"/>
  <c r="B146" i="54"/>
  <c r="AY9" i="54"/>
  <c r="AX10" i="54"/>
  <c r="B80" i="9"/>
  <c r="O9" i="9"/>
  <c r="N10" i="9"/>
  <c r="AO8" i="9"/>
  <c r="C123" i="9"/>
  <c r="E123" i="9"/>
  <c r="B212" i="9"/>
  <c r="CI9" i="9"/>
  <c r="CH10" i="9"/>
  <c r="B11" i="14"/>
  <c r="C10" i="14"/>
  <c r="B59" i="14"/>
  <c r="BG8" i="14"/>
  <c r="C156" i="14"/>
  <c r="E156" i="14"/>
  <c r="CK8" i="10"/>
  <c r="B212" i="10"/>
  <c r="AU8" i="7"/>
  <c r="C134" i="7"/>
  <c r="E134" i="7"/>
  <c r="BD10" i="7"/>
  <c r="BE9" i="7"/>
  <c r="B157" i="7"/>
  <c r="BS8" i="7"/>
  <c r="C178" i="7"/>
  <c r="CB10" i="7"/>
  <c r="CC9" i="7"/>
  <c r="B201" i="7"/>
  <c r="E8" i="51"/>
  <c r="C57" i="51"/>
  <c r="E57" i="51"/>
  <c r="AC8" i="51"/>
  <c r="C101" i="51"/>
  <c r="E101" i="51"/>
  <c r="B124" i="51"/>
  <c r="AL10" i="51"/>
  <c r="AM9" i="51"/>
  <c r="H10" i="52"/>
  <c r="I9" i="52"/>
  <c r="B69" i="52"/>
  <c r="C112" i="52"/>
  <c r="E112" i="52"/>
  <c r="AI8" i="52"/>
  <c r="B58" i="54"/>
  <c r="B10" i="54"/>
  <c r="C9" i="54"/>
  <c r="Q8" i="14"/>
  <c r="C79" i="14"/>
  <c r="E79" i="14"/>
  <c r="AR10" i="14"/>
  <c r="AS9" i="14"/>
  <c r="B135" i="14"/>
  <c r="BS8" i="14"/>
  <c r="C178" i="14"/>
  <c r="CB11" i="14"/>
  <c r="CC10" i="14"/>
  <c r="B202" i="14"/>
  <c r="B12" i="10"/>
  <c r="C11" i="10"/>
  <c r="C60" i="10" s="1"/>
  <c r="B60" i="10"/>
  <c r="N11" i="10"/>
  <c r="B81" i="10"/>
  <c r="O10" i="10"/>
  <c r="Q10" i="10" s="1"/>
  <c r="Z10" i="10"/>
  <c r="AA9" i="10"/>
  <c r="AC9" i="10" s="1"/>
  <c r="B102" i="10"/>
  <c r="AL10" i="10"/>
  <c r="B125" i="10" s="1"/>
  <c r="B124" i="10"/>
  <c r="AM9" i="10"/>
  <c r="C124" i="10" s="1"/>
  <c r="BA8" i="10"/>
  <c r="C145" i="10"/>
  <c r="E145" i="10" s="1"/>
  <c r="BJ10" i="10"/>
  <c r="B168" i="10"/>
  <c r="BK9" i="10"/>
  <c r="BM9" i="10" s="1"/>
  <c r="C189" i="10"/>
  <c r="E189" i="10" s="1"/>
  <c r="BY8" i="10"/>
  <c r="K9" i="7"/>
  <c r="C69" i="7"/>
  <c r="E69" i="7"/>
  <c r="H11" i="7"/>
  <c r="I10" i="7"/>
  <c r="B70" i="7"/>
  <c r="W8" i="7"/>
  <c r="C90" i="7"/>
  <c r="E90" i="7"/>
  <c r="AF10" i="7"/>
  <c r="AG9" i="7"/>
  <c r="B113" i="7"/>
  <c r="N10" i="51"/>
  <c r="O9" i="51"/>
  <c r="B80" i="51"/>
  <c r="C145" i="51"/>
  <c r="E145" i="51"/>
  <c r="BA8" i="51"/>
  <c r="BY8" i="51"/>
  <c r="C189" i="51"/>
  <c r="BV10" i="51"/>
  <c r="B190" i="51"/>
  <c r="BW9" i="51"/>
  <c r="B91" i="52"/>
  <c r="T10" i="52"/>
  <c r="U9" i="52"/>
  <c r="C134" i="52"/>
  <c r="E134" i="52"/>
  <c r="AU8" i="52"/>
  <c r="B114" i="24"/>
  <c r="Z10" i="41"/>
  <c r="C102" i="21"/>
  <c r="E102" i="21"/>
  <c r="B58" i="52"/>
  <c r="BE9" i="21"/>
  <c r="BG9" i="21"/>
  <c r="AA9" i="58"/>
  <c r="B158" i="24"/>
  <c r="B149" i="13"/>
  <c r="B191" i="21"/>
  <c r="BJ10" i="41"/>
  <c r="BY9" i="21"/>
  <c r="C167" i="41"/>
  <c r="C178" i="21"/>
  <c r="B179" i="17"/>
  <c r="BP10" i="21"/>
  <c r="B180" i="21"/>
  <c r="B190" i="20"/>
  <c r="B80" i="13"/>
  <c r="CB10" i="13"/>
  <c r="E16" i="11"/>
  <c r="BR4" i="56"/>
  <c r="B176" i="56"/>
  <c r="BR4" i="57"/>
  <c r="B176" i="57"/>
  <c r="C14" i="40"/>
  <c r="BR4" i="21"/>
  <c r="B176" i="21"/>
  <c r="BR4" i="54"/>
  <c r="B176" i="54"/>
  <c r="BR4" i="8"/>
  <c r="B176" i="8"/>
  <c r="BR4" i="14"/>
  <c r="B176" i="14"/>
  <c r="BR4" i="59"/>
  <c r="B176" i="59"/>
  <c r="BR4" i="58"/>
  <c r="B176" i="58"/>
  <c r="BR4" i="41"/>
  <c r="B176" i="41"/>
  <c r="BR4" i="29"/>
  <c r="B176" i="29"/>
  <c r="BR4" i="20"/>
  <c r="B176" i="20"/>
  <c r="BR4" i="12"/>
  <c r="B176" i="12"/>
  <c r="BR4" i="11"/>
  <c r="B176" i="11"/>
  <c r="BR4" i="9"/>
  <c r="B176" i="9"/>
  <c r="BR4" i="18"/>
  <c r="B176" i="18"/>
  <c r="BR4" i="7"/>
  <c r="B176" i="7"/>
  <c r="BR4" i="51"/>
  <c r="B176" i="51"/>
  <c r="BR4" i="52"/>
  <c r="B176" i="52"/>
  <c r="BR4" i="13"/>
  <c r="B176" i="13"/>
  <c r="BR4" i="24"/>
  <c r="B176" i="24"/>
  <c r="BR4" i="17"/>
  <c r="B176" i="17"/>
  <c r="BR4" i="10"/>
  <c r="B176" i="10"/>
  <c r="BY8" i="20"/>
  <c r="B58" i="59"/>
  <c r="B10" i="59"/>
  <c r="C9" i="59"/>
  <c r="C101" i="59"/>
  <c r="AC8" i="59"/>
  <c r="B146" i="59"/>
  <c r="AX10" i="59"/>
  <c r="AY9" i="59"/>
  <c r="C189" i="59"/>
  <c r="BY8" i="59"/>
  <c r="B69" i="59"/>
  <c r="H10" i="59"/>
  <c r="I9" i="59"/>
  <c r="C112" i="59"/>
  <c r="AI8" i="59"/>
  <c r="B157" i="59"/>
  <c r="BD10" i="59"/>
  <c r="BE9" i="59"/>
  <c r="C200" i="59"/>
  <c r="CE8" i="59"/>
  <c r="B80" i="59"/>
  <c r="N10" i="59"/>
  <c r="O9" i="59"/>
  <c r="C123" i="59"/>
  <c r="AO8" i="59"/>
  <c r="B168" i="59"/>
  <c r="BJ10" i="59"/>
  <c r="BK9" i="59"/>
  <c r="C211" i="59"/>
  <c r="CK8" i="59"/>
  <c r="B91" i="59"/>
  <c r="T10" i="59"/>
  <c r="U9" i="59"/>
  <c r="C134" i="59"/>
  <c r="AU8" i="59"/>
  <c r="B179" i="59"/>
  <c r="BP10" i="59"/>
  <c r="BQ9" i="59"/>
  <c r="I123" i="14"/>
  <c r="I125" i="14"/>
  <c r="I128" i="14"/>
  <c r="I138" i="51"/>
  <c r="I137" i="51"/>
  <c r="I134" i="51"/>
  <c r="I139" i="51"/>
  <c r="I136" i="51"/>
  <c r="I135" i="51"/>
  <c r="C57" i="59"/>
  <c r="E8" i="59"/>
  <c r="B102" i="59"/>
  <c r="Z10" i="59"/>
  <c r="AA9" i="59"/>
  <c r="C145" i="59"/>
  <c r="E145" i="59"/>
  <c r="BA8" i="59"/>
  <c r="B190" i="59"/>
  <c r="BV10" i="59"/>
  <c r="BW9" i="59"/>
  <c r="C68" i="59"/>
  <c r="K8" i="59"/>
  <c r="B113" i="59"/>
  <c r="AF10" i="59"/>
  <c r="AG9" i="59"/>
  <c r="C156" i="59"/>
  <c r="E156" i="59"/>
  <c r="BG8" i="59"/>
  <c r="B201" i="59"/>
  <c r="CB10" i="59"/>
  <c r="CC9" i="59"/>
  <c r="C79" i="59"/>
  <c r="Q8" i="59"/>
  <c r="B124" i="59"/>
  <c r="AL10" i="59"/>
  <c r="AM9" i="59"/>
  <c r="C167" i="59"/>
  <c r="BM8" i="59"/>
  <c r="B212" i="59"/>
  <c r="CH10" i="59"/>
  <c r="CI9" i="59"/>
  <c r="C90" i="59"/>
  <c r="W8" i="59"/>
  <c r="B135" i="59"/>
  <c r="AR10" i="59"/>
  <c r="AS9" i="59"/>
  <c r="C178" i="59"/>
  <c r="BS8" i="59"/>
  <c r="I126" i="14"/>
  <c r="I124" i="14"/>
  <c r="BM42" i="2"/>
  <c r="W5" i="5"/>
  <c r="W11" i="5"/>
  <c r="BE42" i="2"/>
  <c r="AF10" i="18"/>
  <c r="AG9" i="18"/>
  <c r="B113" i="18"/>
  <c r="C80" i="58"/>
  <c r="Q9" i="58"/>
  <c r="B125" i="58"/>
  <c r="AL11" i="58"/>
  <c r="AM10" i="58"/>
  <c r="C168" i="58"/>
  <c r="BM9" i="58"/>
  <c r="B213" i="58"/>
  <c r="CH11" i="58"/>
  <c r="CI10" i="58"/>
  <c r="T10" i="18"/>
  <c r="U9" i="18"/>
  <c r="B91" i="18"/>
  <c r="AI8" i="14"/>
  <c r="C112" i="14"/>
  <c r="E112" i="14"/>
  <c r="C68" i="58"/>
  <c r="K8" i="58"/>
  <c r="B91" i="58"/>
  <c r="T10" i="58"/>
  <c r="U9" i="58"/>
  <c r="C112" i="58"/>
  <c r="AI8" i="58"/>
  <c r="B135" i="58"/>
  <c r="AR10" i="58"/>
  <c r="AS9" i="58"/>
  <c r="C156" i="58"/>
  <c r="BG8" i="58"/>
  <c r="B179" i="58"/>
  <c r="BP10" i="58"/>
  <c r="BQ9" i="58"/>
  <c r="C200" i="58"/>
  <c r="CE8" i="58"/>
  <c r="B59" i="58"/>
  <c r="B11" i="58"/>
  <c r="C10" i="58"/>
  <c r="C102" i="58"/>
  <c r="AC9" i="58"/>
  <c r="B147" i="58"/>
  <c r="AX11" i="58"/>
  <c r="AY10" i="58"/>
  <c r="C190" i="58"/>
  <c r="BY9" i="58"/>
  <c r="I117" i="9"/>
  <c r="AI8" i="18"/>
  <c r="C112" i="18"/>
  <c r="E112" i="18"/>
  <c r="B81" i="58"/>
  <c r="N11" i="58"/>
  <c r="O10" i="58"/>
  <c r="C124" i="58"/>
  <c r="E124" i="58"/>
  <c r="AO9" i="58"/>
  <c r="B169" i="58"/>
  <c r="BJ11" i="58"/>
  <c r="BK10" i="58"/>
  <c r="C212" i="58"/>
  <c r="CK9" i="58"/>
  <c r="W8" i="18"/>
  <c r="C90" i="18"/>
  <c r="E90" i="18"/>
  <c r="AF10" i="14"/>
  <c r="AG9" i="14"/>
  <c r="B113" i="14"/>
  <c r="B69" i="58"/>
  <c r="H10" i="58"/>
  <c r="I9" i="58"/>
  <c r="C90" i="58"/>
  <c r="W8" i="58"/>
  <c r="B113" i="58"/>
  <c r="AF10" i="58"/>
  <c r="AG9" i="58"/>
  <c r="C134" i="58"/>
  <c r="E134" i="58"/>
  <c r="AU8" i="58"/>
  <c r="B157" i="58"/>
  <c r="BD10" i="58"/>
  <c r="BE9" i="58"/>
  <c r="C178" i="58"/>
  <c r="BS8" i="58"/>
  <c r="B201" i="58"/>
  <c r="CB10" i="58"/>
  <c r="CC9" i="58"/>
  <c r="C58" i="58"/>
  <c r="E9" i="58"/>
  <c r="B103" i="58"/>
  <c r="Z11" i="58"/>
  <c r="AA10" i="58"/>
  <c r="C146" i="58"/>
  <c r="E146" i="58"/>
  <c r="BA9" i="58"/>
  <c r="B191" i="58"/>
  <c r="BV11" i="58"/>
  <c r="BW10" i="58"/>
  <c r="I116" i="51"/>
  <c r="I115" i="51"/>
  <c r="I112" i="51"/>
  <c r="I117" i="51"/>
  <c r="I114" i="51"/>
  <c r="I113" i="51"/>
  <c r="I94" i="51"/>
  <c r="I90" i="51"/>
  <c r="I93" i="51"/>
  <c r="I91" i="51"/>
  <c r="I95" i="51"/>
  <c r="I92" i="51"/>
  <c r="C145" i="57"/>
  <c r="BA8" i="57"/>
  <c r="B168" i="57"/>
  <c r="BJ10" i="57"/>
  <c r="BK9" i="57"/>
  <c r="C189" i="57"/>
  <c r="BY8" i="57"/>
  <c r="B212" i="57"/>
  <c r="CH10" i="57"/>
  <c r="CI9" i="57"/>
  <c r="C90" i="57"/>
  <c r="W8" i="57"/>
  <c r="B135" i="57"/>
  <c r="AR10" i="57"/>
  <c r="AS9" i="57"/>
  <c r="C200" i="57"/>
  <c r="CE8" i="57"/>
  <c r="B80" i="57"/>
  <c r="N10" i="57"/>
  <c r="O9" i="57"/>
  <c r="C123" i="57"/>
  <c r="E123" i="57"/>
  <c r="AO8" i="57"/>
  <c r="C68" i="57"/>
  <c r="K8" i="57"/>
  <c r="B113" i="57"/>
  <c r="AF10" i="57"/>
  <c r="AG9" i="57"/>
  <c r="C156" i="57"/>
  <c r="BG8" i="57"/>
  <c r="C57" i="57"/>
  <c r="E8" i="57"/>
  <c r="B102" i="57"/>
  <c r="Z10" i="57"/>
  <c r="AA9" i="57"/>
  <c r="C178" i="57"/>
  <c r="BS8" i="57"/>
  <c r="I115" i="9"/>
  <c r="I92" i="9"/>
  <c r="I94" i="9"/>
  <c r="I95" i="9"/>
  <c r="I93" i="9"/>
  <c r="I116" i="9"/>
  <c r="I114" i="9"/>
  <c r="B146" i="57"/>
  <c r="AX10" i="57"/>
  <c r="AY9" i="57"/>
  <c r="C167" i="57"/>
  <c r="BM8" i="57"/>
  <c r="B190" i="57"/>
  <c r="BV10" i="57"/>
  <c r="BW9" i="57"/>
  <c r="C211" i="57"/>
  <c r="CK8" i="57"/>
  <c r="B91" i="57"/>
  <c r="T10" i="57"/>
  <c r="U9" i="57"/>
  <c r="C134" i="57"/>
  <c r="E134" i="57"/>
  <c r="AU8" i="57"/>
  <c r="B201" i="57"/>
  <c r="CB10" i="57"/>
  <c r="CC9" i="57"/>
  <c r="C79" i="57"/>
  <c r="Q8" i="57"/>
  <c r="B124" i="57"/>
  <c r="AL10" i="57"/>
  <c r="AM9" i="57"/>
  <c r="B69" i="57"/>
  <c r="H10" i="57"/>
  <c r="I9" i="57"/>
  <c r="C112" i="57"/>
  <c r="AI8" i="57"/>
  <c r="B157" i="57"/>
  <c r="BD10" i="57"/>
  <c r="BE9" i="57"/>
  <c r="B58" i="57"/>
  <c r="B10" i="57"/>
  <c r="C9" i="57"/>
  <c r="C101" i="57"/>
  <c r="AC8" i="57"/>
  <c r="B179" i="57"/>
  <c r="BP10" i="57"/>
  <c r="BQ9" i="57"/>
  <c r="I91" i="9"/>
  <c r="I112" i="9"/>
  <c r="I113" i="9"/>
  <c r="I90" i="9"/>
  <c r="AO42" i="2"/>
  <c r="W15" i="5"/>
  <c r="AN42" i="2"/>
  <c r="AS42" i="2"/>
  <c r="BD42" i="2"/>
  <c r="AC42" i="2"/>
  <c r="C12" i="1"/>
  <c r="F12" i="1"/>
  <c r="BA42" i="2"/>
  <c r="W19" i="5"/>
  <c r="W17" i="5"/>
  <c r="AZ42" i="2"/>
  <c r="BL42" i="2"/>
  <c r="AB42" i="2"/>
  <c r="Y42" i="2"/>
  <c r="AV42" i="2"/>
  <c r="AR42" i="2"/>
  <c r="AK42" i="2"/>
  <c r="W12" i="5"/>
  <c r="AX10" i="41"/>
  <c r="AY10" i="41"/>
  <c r="AO8" i="41"/>
  <c r="B179" i="21"/>
  <c r="BV10" i="20"/>
  <c r="BW10" i="20"/>
  <c r="B201" i="13"/>
  <c r="CE8" i="13"/>
  <c r="C53" i="29"/>
  <c r="I70" i="51"/>
  <c r="I71" i="51"/>
  <c r="I60" i="11"/>
  <c r="I72" i="51"/>
  <c r="I83" i="11"/>
  <c r="I82" i="11"/>
  <c r="I80" i="11"/>
  <c r="I84" i="11"/>
  <c r="I81" i="11"/>
  <c r="I79" i="11"/>
  <c r="B102" i="56"/>
  <c r="Z10" i="56"/>
  <c r="AA9" i="56"/>
  <c r="C189" i="56"/>
  <c r="BY8" i="56"/>
  <c r="C68" i="56"/>
  <c r="K8" i="56"/>
  <c r="C90" i="56"/>
  <c r="W8" i="56"/>
  <c r="C112" i="56"/>
  <c r="E112" i="56"/>
  <c r="AI8" i="56"/>
  <c r="C134" i="56"/>
  <c r="E134" i="56"/>
  <c r="AU8" i="56"/>
  <c r="C156" i="56"/>
  <c r="BG8" i="56"/>
  <c r="C178" i="56"/>
  <c r="BS8" i="56"/>
  <c r="C200" i="56"/>
  <c r="CE8" i="56"/>
  <c r="C123" i="56"/>
  <c r="AO8" i="56"/>
  <c r="C57" i="56"/>
  <c r="E8" i="56"/>
  <c r="B146" i="56"/>
  <c r="AX10" i="56"/>
  <c r="AY9" i="56"/>
  <c r="B80" i="56"/>
  <c r="N10" i="56"/>
  <c r="O9" i="56"/>
  <c r="C167" i="56"/>
  <c r="BM8" i="56"/>
  <c r="B213" i="56"/>
  <c r="CH11" i="56"/>
  <c r="CI10" i="56"/>
  <c r="Z11" i="21"/>
  <c r="Z12" i="21"/>
  <c r="B124" i="41"/>
  <c r="B168" i="41"/>
  <c r="B126" i="20"/>
  <c r="B157" i="21"/>
  <c r="B157" i="13"/>
  <c r="C9" i="12"/>
  <c r="E9" i="12"/>
  <c r="C53" i="41"/>
  <c r="AC16" i="11"/>
  <c r="I69" i="51"/>
  <c r="W16" i="51"/>
  <c r="X22" i="51"/>
  <c r="BS16" i="51"/>
  <c r="C101" i="56"/>
  <c r="E101" i="56"/>
  <c r="AC8" i="56"/>
  <c r="B190" i="56"/>
  <c r="BV10" i="56"/>
  <c r="BW9" i="56"/>
  <c r="B69" i="56"/>
  <c r="H10" i="56"/>
  <c r="I9" i="56"/>
  <c r="B91" i="56"/>
  <c r="T10" i="56"/>
  <c r="U9" i="56"/>
  <c r="B113" i="56"/>
  <c r="AF10" i="56"/>
  <c r="AG9" i="56"/>
  <c r="B135" i="56"/>
  <c r="AR10" i="56"/>
  <c r="AS9" i="56"/>
  <c r="B157" i="56"/>
  <c r="BD10" i="56"/>
  <c r="BE9" i="56"/>
  <c r="B179" i="56"/>
  <c r="BP10" i="56"/>
  <c r="BQ9" i="56"/>
  <c r="B201" i="56"/>
  <c r="CB10" i="56"/>
  <c r="CC9" i="56"/>
  <c r="B124" i="56"/>
  <c r="AL10" i="56"/>
  <c r="AM9" i="56"/>
  <c r="B58" i="56"/>
  <c r="B10" i="56"/>
  <c r="C9" i="56"/>
  <c r="C145" i="56"/>
  <c r="BA8" i="56"/>
  <c r="C79" i="56"/>
  <c r="Q8" i="56"/>
  <c r="B168" i="56"/>
  <c r="BJ10" i="56"/>
  <c r="BK9" i="56"/>
  <c r="C212" i="56"/>
  <c r="CK9" i="56"/>
  <c r="BI42" i="2"/>
  <c r="AJ42" i="2"/>
  <c r="AW42" i="2"/>
  <c r="AF42" i="2"/>
  <c r="X42" i="2"/>
  <c r="AG42" i="2"/>
  <c r="BH42" i="2"/>
  <c r="T42" i="2"/>
  <c r="B104" i="20"/>
  <c r="B58" i="12"/>
  <c r="I68" i="51"/>
  <c r="Q16" i="11"/>
  <c r="R22" i="11"/>
  <c r="BY16" i="12"/>
  <c r="BZ22" i="12"/>
  <c r="K16" i="51"/>
  <c r="L22" i="51"/>
  <c r="W16" i="9"/>
  <c r="X22" i="9"/>
  <c r="K9" i="24"/>
  <c r="C69" i="24"/>
  <c r="E69" i="24"/>
  <c r="T12" i="24"/>
  <c r="U11" i="24"/>
  <c r="B93" i="24"/>
  <c r="BS8" i="24"/>
  <c r="C178" i="24"/>
  <c r="B201" i="24"/>
  <c r="CC9" i="24"/>
  <c r="CB10" i="24"/>
  <c r="B168" i="21"/>
  <c r="BK9" i="21"/>
  <c r="BJ10" i="21"/>
  <c r="B179" i="20"/>
  <c r="BP10" i="20"/>
  <c r="BQ9" i="20"/>
  <c r="BM8" i="13"/>
  <c r="C167" i="13"/>
  <c r="BV10" i="13"/>
  <c r="BW9" i="13"/>
  <c r="B190" i="13"/>
  <c r="CK8" i="13"/>
  <c r="C211" i="13"/>
  <c r="H10" i="12"/>
  <c r="I9" i="12"/>
  <c r="B69" i="12"/>
  <c r="W8" i="12"/>
  <c r="C90" i="12"/>
  <c r="E90" i="12"/>
  <c r="AF10" i="12"/>
  <c r="AG9" i="12"/>
  <c r="B113" i="12"/>
  <c r="AU9" i="12"/>
  <c r="C135" i="12"/>
  <c r="E135" i="12"/>
  <c r="N10" i="54"/>
  <c r="O9" i="54"/>
  <c r="B80" i="54"/>
  <c r="AC8" i="54"/>
  <c r="C101" i="54"/>
  <c r="E101" i="54"/>
  <c r="AL10" i="54"/>
  <c r="AM9" i="54"/>
  <c r="B124" i="54"/>
  <c r="BV10" i="54"/>
  <c r="BW9" i="54"/>
  <c r="B190" i="54"/>
  <c r="CK8" i="54"/>
  <c r="C211" i="54"/>
  <c r="H10" i="11"/>
  <c r="I9" i="11"/>
  <c r="B69" i="11"/>
  <c r="W8" i="11"/>
  <c r="C90" i="11"/>
  <c r="AF12" i="11"/>
  <c r="AG11" i="11"/>
  <c r="B115" i="11"/>
  <c r="AU8" i="11"/>
  <c r="C134" i="11"/>
  <c r="E134" i="11"/>
  <c r="BD10" i="11"/>
  <c r="BE9" i="11"/>
  <c r="B157" i="11"/>
  <c r="BS8" i="11"/>
  <c r="C178" i="11"/>
  <c r="CB12" i="11"/>
  <c r="CC11" i="11"/>
  <c r="B203" i="11"/>
  <c r="E9" i="9"/>
  <c r="C58" i="9"/>
  <c r="E58" i="9"/>
  <c r="AC9" i="9"/>
  <c r="C102" i="9"/>
  <c r="E102" i="9"/>
  <c r="BA9" i="9"/>
  <c r="C146" i="9"/>
  <c r="E146" i="9"/>
  <c r="BY9" i="9"/>
  <c r="C190" i="9"/>
  <c r="K8" i="8"/>
  <c r="C68" i="8"/>
  <c r="E68" i="8"/>
  <c r="T10" i="8"/>
  <c r="U9" i="8"/>
  <c r="B91" i="8"/>
  <c r="AI8" i="8"/>
  <c r="C112" i="8"/>
  <c r="E112" i="8"/>
  <c r="AR10" i="8"/>
  <c r="AS9" i="8"/>
  <c r="B135" i="8"/>
  <c r="BG8" i="8"/>
  <c r="C156" i="8"/>
  <c r="E156" i="8"/>
  <c r="BP10" i="8"/>
  <c r="BQ9" i="8"/>
  <c r="B179" i="8"/>
  <c r="CE8" i="8"/>
  <c r="C200" i="8"/>
  <c r="B11" i="18"/>
  <c r="C10" i="18"/>
  <c r="B59" i="18"/>
  <c r="Q9" i="18"/>
  <c r="C80" i="18"/>
  <c r="E80" i="18"/>
  <c r="Z11" i="18"/>
  <c r="AA10" i="18"/>
  <c r="B103" i="18"/>
  <c r="AO9" i="18"/>
  <c r="C124" i="18"/>
  <c r="E124" i="18"/>
  <c r="AX11" i="18"/>
  <c r="AY10" i="18"/>
  <c r="B147" i="18"/>
  <c r="BM9" i="18"/>
  <c r="C168" i="18"/>
  <c r="BV11" i="18"/>
  <c r="BW10" i="18"/>
  <c r="B191" i="18"/>
  <c r="CK9" i="18"/>
  <c r="C212" i="18"/>
  <c r="H10" i="17"/>
  <c r="I9" i="17"/>
  <c r="B69" i="17"/>
  <c r="C90" i="17"/>
  <c r="E90" i="17"/>
  <c r="W8" i="17"/>
  <c r="AF10" i="17"/>
  <c r="AG9" i="17"/>
  <c r="B113" i="17"/>
  <c r="AU8" i="17"/>
  <c r="C134" i="17"/>
  <c r="BD10" i="17"/>
  <c r="BE9" i="17"/>
  <c r="B157" i="17"/>
  <c r="CE8" i="17"/>
  <c r="C200" i="17"/>
  <c r="B12" i="7"/>
  <c r="C11" i="7"/>
  <c r="B60" i="7"/>
  <c r="Q10" i="7"/>
  <c r="C81" i="7"/>
  <c r="E81" i="7"/>
  <c r="Z12" i="7"/>
  <c r="AA11" i="7"/>
  <c r="B104" i="7"/>
  <c r="AO10" i="7"/>
  <c r="C125" i="7"/>
  <c r="E125" i="7"/>
  <c r="BA10" i="7"/>
  <c r="C147" i="7"/>
  <c r="E147" i="7"/>
  <c r="AX12" i="7"/>
  <c r="AY11" i="7"/>
  <c r="B148" i="7"/>
  <c r="BM10" i="7"/>
  <c r="C169" i="7"/>
  <c r="BV10" i="7"/>
  <c r="BW9" i="7"/>
  <c r="B190" i="7"/>
  <c r="C211" i="7"/>
  <c r="CK8" i="7"/>
  <c r="AO16" i="14"/>
  <c r="AP22" i="14"/>
  <c r="BM16" i="14"/>
  <c r="B70" i="24"/>
  <c r="I10" i="24"/>
  <c r="H11" i="24"/>
  <c r="W10" i="24"/>
  <c r="C92" i="24"/>
  <c r="BP10" i="24"/>
  <c r="BQ9" i="24"/>
  <c r="B179" i="24"/>
  <c r="CE8" i="24"/>
  <c r="C200" i="24"/>
  <c r="BJ10" i="13"/>
  <c r="BK9" i="13"/>
  <c r="B168" i="13"/>
  <c r="BY8" i="13"/>
  <c r="C189" i="13"/>
  <c r="CH10" i="13"/>
  <c r="CI9" i="13"/>
  <c r="B212" i="13"/>
  <c r="K8" i="12"/>
  <c r="C68" i="12"/>
  <c r="E68" i="12"/>
  <c r="T10" i="12"/>
  <c r="U9" i="12"/>
  <c r="B91" i="12"/>
  <c r="AI8" i="12"/>
  <c r="C112" i="12"/>
  <c r="E112" i="12"/>
  <c r="AR11" i="12"/>
  <c r="AS10" i="12"/>
  <c r="B136" i="12"/>
  <c r="Q8" i="54"/>
  <c r="C79" i="54"/>
  <c r="E79" i="54"/>
  <c r="Z10" i="54"/>
  <c r="AA9" i="54"/>
  <c r="B102" i="54"/>
  <c r="AO8" i="54"/>
  <c r="C123" i="54"/>
  <c r="BJ11" i="54"/>
  <c r="B169" i="54"/>
  <c r="BK10" i="54"/>
  <c r="BY8" i="54"/>
  <c r="C189" i="54"/>
  <c r="CH10" i="54"/>
  <c r="CI9" i="54"/>
  <c r="B212" i="54"/>
  <c r="K8" i="11"/>
  <c r="C68" i="11"/>
  <c r="E68" i="11"/>
  <c r="T10" i="11"/>
  <c r="U9" i="11"/>
  <c r="B91" i="11"/>
  <c r="AI10" i="11"/>
  <c r="C114" i="11"/>
  <c r="AR10" i="11"/>
  <c r="AS9" i="11"/>
  <c r="B135" i="11"/>
  <c r="BG8" i="11"/>
  <c r="C156" i="11"/>
  <c r="E156" i="11"/>
  <c r="BP10" i="11"/>
  <c r="BQ9" i="11"/>
  <c r="B179" i="11"/>
  <c r="CE10" i="11"/>
  <c r="C202" i="11"/>
  <c r="B11" i="9"/>
  <c r="C10" i="9"/>
  <c r="B59" i="9"/>
  <c r="Z11" i="9"/>
  <c r="AA10" i="9"/>
  <c r="B103" i="9"/>
  <c r="AX11" i="9"/>
  <c r="AY10" i="9"/>
  <c r="B147" i="9"/>
  <c r="BV11" i="9"/>
  <c r="BW10" i="9"/>
  <c r="B191" i="9"/>
  <c r="H10" i="8"/>
  <c r="I9" i="8"/>
  <c r="B69" i="8"/>
  <c r="W8" i="8"/>
  <c r="C90" i="8"/>
  <c r="E90" i="8"/>
  <c r="AF10" i="8"/>
  <c r="AG9" i="8"/>
  <c r="B113" i="8"/>
  <c r="AU8" i="8"/>
  <c r="C134" i="8"/>
  <c r="BD10" i="8"/>
  <c r="BE9" i="8"/>
  <c r="B157" i="8"/>
  <c r="BS8" i="8"/>
  <c r="C178" i="8"/>
  <c r="CB10" i="8"/>
  <c r="CC9" i="8"/>
  <c r="B201" i="8"/>
  <c r="E9" i="18"/>
  <c r="C58" i="18"/>
  <c r="E58" i="18"/>
  <c r="N11" i="18"/>
  <c r="O10" i="18"/>
  <c r="B81" i="18"/>
  <c r="AC9" i="18"/>
  <c r="C102" i="18"/>
  <c r="E102" i="18"/>
  <c r="AL11" i="18"/>
  <c r="AM10" i="18"/>
  <c r="B125" i="18"/>
  <c r="BA9" i="18"/>
  <c r="C146" i="18"/>
  <c r="E146" i="18"/>
  <c r="BJ11" i="18"/>
  <c r="BK10" i="18"/>
  <c r="B169" i="18"/>
  <c r="BY9" i="18"/>
  <c r="C190" i="18"/>
  <c r="CH11" i="18"/>
  <c r="CI10" i="18"/>
  <c r="B213" i="18"/>
  <c r="K8" i="17"/>
  <c r="C68" i="17"/>
  <c r="E68" i="17"/>
  <c r="T10" i="17"/>
  <c r="U9" i="17"/>
  <c r="B91" i="17"/>
  <c r="AI8" i="17"/>
  <c r="C112" i="17"/>
  <c r="E112" i="17"/>
  <c r="AR10" i="17"/>
  <c r="AS9" i="17"/>
  <c r="B135" i="17"/>
  <c r="BG8" i="17"/>
  <c r="C156" i="17"/>
  <c r="E156" i="17"/>
  <c r="CB10" i="17"/>
  <c r="CC9" i="17"/>
  <c r="B201" i="17"/>
  <c r="E10" i="7"/>
  <c r="C59" i="7"/>
  <c r="E59" i="7"/>
  <c r="N12" i="7"/>
  <c r="O11" i="7"/>
  <c r="B82" i="7"/>
  <c r="AC10" i="7"/>
  <c r="C103" i="7"/>
  <c r="E103" i="7"/>
  <c r="AL12" i="7"/>
  <c r="AM11" i="7"/>
  <c r="B126" i="7"/>
  <c r="BJ12" i="7"/>
  <c r="BK11" i="7"/>
  <c r="B170" i="7"/>
  <c r="BY8" i="7"/>
  <c r="C189" i="7"/>
  <c r="CH10" i="7"/>
  <c r="CI9" i="7"/>
  <c r="B212" i="7"/>
  <c r="BA9" i="52"/>
  <c r="C146" i="52"/>
  <c r="B103" i="24"/>
  <c r="Z11" i="24"/>
  <c r="AA10" i="24"/>
  <c r="Q9" i="24"/>
  <c r="C80" i="24"/>
  <c r="E80" i="24"/>
  <c r="N11" i="24"/>
  <c r="O10" i="24"/>
  <c r="B81" i="24"/>
  <c r="B60" i="24"/>
  <c r="C11" i="24"/>
  <c r="B12" i="24"/>
  <c r="AC9" i="24"/>
  <c r="C102" i="24"/>
  <c r="E102" i="24"/>
  <c r="F22" i="11"/>
  <c r="B147" i="52"/>
  <c r="AY10" i="52"/>
  <c r="AX11" i="52"/>
  <c r="K16" i="9"/>
  <c r="L22" i="9"/>
  <c r="AI16" i="9"/>
  <c r="AJ22" i="9"/>
  <c r="BG16" i="9"/>
  <c r="BH22" i="9"/>
  <c r="CE16" i="9"/>
  <c r="CF22" i="9"/>
  <c r="B58" i="21"/>
  <c r="B10" i="21"/>
  <c r="C9" i="21"/>
  <c r="BA8" i="21"/>
  <c r="C145" i="21"/>
  <c r="B69" i="20"/>
  <c r="H10" i="20"/>
  <c r="I9" i="20"/>
  <c r="C90" i="20"/>
  <c r="E90" i="20"/>
  <c r="W8" i="20"/>
  <c r="AF10" i="20"/>
  <c r="AG9" i="20"/>
  <c r="B113" i="20"/>
  <c r="BG8" i="20"/>
  <c r="C156" i="20"/>
  <c r="E156" i="20"/>
  <c r="C201" i="20"/>
  <c r="CE9" i="20"/>
  <c r="N10" i="52"/>
  <c r="O9" i="52"/>
  <c r="B80" i="52"/>
  <c r="AC8" i="52"/>
  <c r="C101" i="52"/>
  <c r="E101" i="52"/>
  <c r="B124" i="52"/>
  <c r="AL10" i="52"/>
  <c r="AM9" i="52"/>
  <c r="BM8" i="52"/>
  <c r="C167" i="52"/>
  <c r="B190" i="52"/>
  <c r="BV10" i="52"/>
  <c r="BW9" i="52"/>
  <c r="CK8" i="52"/>
  <c r="C211" i="52"/>
  <c r="B201" i="29"/>
  <c r="CB10" i="29"/>
  <c r="CC9" i="29"/>
  <c r="CB10" i="21"/>
  <c r="CC9" i="21"/>
  <c r="B201" i="21"/>
  <c r="CK8" i="20"/>
  <c r="C211" i="20"/>
  <c r="BP10" i="13"/>
  <c r="BQ9" i="13"/>
  <c r="B179" i="13"/>
  <c r="AU16" i="9"/>
  <c r="I72" i="9"/>
  <c r="I68" i="9"/>
  <c r="I69" i="9"/>
  <c r="I70" i="9"/>
  <c r="I71" i="9"/>
  <c r="BG16" i="51"/>
  <c r="BH22" i="51"/>
  <c r="E8" i="21"/>
  <c r="C57" i="21"/>
  <c r="E57" i="21"/>
  <c r="B146" i="21"/>
  <c r="AX10" i="21"/>
  <c r="AY9" i="21"/>
  <c r="K8" i="20"/>
  <c r="C68" i="20"/>
  <c r="E68" i="20"/>
  <c r="B91" i="20"/>
  <c r="T10" i="20"/>
  <c r="U9" i="20"/>
  <c r="AI8" i="20"/>
  <c r="C112" i="20"/>
  <c r="E112" i="20"/>
  <c r="BD10" i="20"/>
  <c r="BE9" i="20"/>
  <c r="B157" i="20"/>
  <c r="CB11" i="20"/>
  <c r="CC10" i="20"/>
  <c r="B202" i="20"/>
  <c r="Q8" i="52"/>
  <c r="C79" i="52"/>
  <c r="E79" i="52"/>
  <c r="B102" i="52"/>
  <c r="Z10" i="52"/>
  <c r="AA9" i="52"/>
  <c r="AO8" i="52"/>
  <c r="C123" i="52"/>
  <c r="E123" i="52"/>
  <c r="B168" i="52"/>
  <c r="BJ10" i="52"/>
  <c r="BK9" i="52"/>
  <c r="BY8" i="52"/>
  <c r="C189" i="52"/>
  <c r="B212" i="52"/>
  <c r="CH10" i="52"/>
  <c r="CI9" i="52"/>
  <c r="C200" i="29"/>
  <c r="CE8" i="29"/>
  <c r="I61" i="11"/>
  <c r="I58" i="11"/>
  <c r="I59" i="11"/>
  <c r="I57" i="11"/>
  <c r="I62" i="11"/>
  <c r="CE8" i="21"/>
  <c r="C200" i="21"/>
  <c r="CH10" i="20"/>
  <c r="CI9" i="20"/>
  <c r="B212" i="20"/>
  <c r="T10" i="13"/>
  <c r="U9" i="13"/>
  <c r="B91" i="13"/>
  <c r="BS8" i="13"/>
  <c r="C178" i="13"/>
  <c r="BS16" i="9"/>
  <c r="BT22" i="9"/>
  <c r="I73" i="9"/>
  <c r="B136" i="21"/>
  <c r="AS10" i="21"/>
  <c r="AR11" i="21"/>
  <c r="B81" i="20"/>
  <c r="N11" i="20"/>
  <c r="O10" i="20"/>
  <c r="AC11" i="20"/>
  <c r="C104" i="20"/>
  <c r="C134" i="20"/>
  <c r="AU8" i="20"/>
  <c r="BM8" i="20"/>
  <c r="C167" i="20"/>
  <c r="BV11" i="20"/>
  <c r="B191" i="20"/>
  <c r="N11" i="13"/>
  <c r="O10" i="13"/>
  <c r="B81" i="13"/>
  <c r="AC9" i="13"/>
  <c r="C102" i="13"/>
  <c r="E102" i="13"/>
  <c r="AL10" i="13"/>
  <c r="AM9" i="13"/>
  <c r="B124" i="13"/>
  <c r="K8" i="13"/>
  <c r="C68" i="13"/>
  <c r="E68" i="13"/>
  <c r="AR10" i="13"/>
  <c r="AS9" i="13"/>
  <c r="B135" i="13"/>
  <c r="BG9" i="13"/>
  <c r="C157" i="13"/>
  <c r="E157" i="13"/>
  <c r="CB11" i="13"/>
  <c r="CC10" i="13"/>
  <c r="B202" i="13"/>
  <c r="N11" i="12"/>
  <c r="O10" i="12"/>
  <c r="B81" i="12"/>
  <c r="BS8" i="12"/>
  <c r="C178" i="12"/>
  <c r="CB10" i="12"/>
  <c r="CC9" i="12"/>
  <c r="B201" i="12"/>
  <c r="BP12" i="54"/>
  <c r="BQ11" i="54"/>
  <c r="B181" i="54"/>
  <c r="AO15" i="11"/>
  <c r="AO16" i="11"/>
  <c r="C130" i="11"/>
  <c r="E130" i="11"/>
  <c r="I127" i="11"/>
  <c r="AM16" i="11"/>
  <c r="BA15" i="11"/>
  <c r="BA16" i="11"/>
  <c r="C152" i="11"/>
  <c r="E152" i="11"/>
  <c r="I146" i="11"/>
  <c r="AY16" i="11"/>
  <c r="BM15" i="11"/>
  <c r="BM16" i="11"/>
  <c r="BN22" i="11"/>
  <c r="C174" i="11"/>
  <c r="BK16" i="11"/>
  <c r="BY15" i="11"/>
  <c r="BY16" i="11"/>
  <c r="BZ22" i="11"/>
  <c r="C196" i="11"/>
  <c r="BW16" i="11"/>
  <c r="CK15" i="11"/>
  <c r="CK16" i="11"/>
  <c r="CL22" i="11"/>
  <c r="C218" i="11"/>
  <c r="CI16" i="11"/>
  <c r="BG15" i="52"/>
  <c r="BG16" i="52"/>
  <c r="C163" i="52"/>
  <c r="K8" i="29"/>
  <c r="C68" i="29"/>
  <c r="H10" i="29"/>
  <c r="I9" i="29"/>
  <c r="B69" i="29"/>
  <c r="W8" i="29"/>
  <c r="C90" i="29"/>
  <c r="AI8" i="29"/>
  <c r="C112" i="29"/>
  <c r="AF10" i="29"/>
  <c r="AG9" i="29"/>
  <c r="B113" i="29"/>
  <c r="BG8" i="29"/>
  <c r="C156" i="29"/>
  <c r="BD10" i="29"/>
  <c r="BE9" i="29"/>
  <c r="B157" i="29"/>
  <c r="BE16" i="52"/>
  <c r="AU9" i="21"/>
  <c r="C135" i="21"/>
  <c r="Q9" i="20"/>
  <c r="C80" i="20"/>
  <c r="E80" i="20"/>
  <c r="Z13" i="20"/>
  <c r="AA12" i="20"/>
  <c r="B105" i="20"/>
  <c r="B135" i="20"/>
  <c r="AR10" i="20"/>
  <c r="AS9" i="20"/>
  <c r="BJ10" i="20"/>
  <c r="BK9" i="20"/>
  <c r="B168" i="20"/>
  <c r="BY9" i="20"/>
  <c r="C190" i="20"/>
  <c r="E8" i="13"/>
  <c r="C57" i="13"/>
  <c r="E57" i="13"/>
  <c r="B10" i="13"/>
  <c r="C9" i="13"/>
  <c r="B58" i="13"/>
  <c r="Q9" i="13"/>
  <c r="C80" i="13"/>
  <c r="E80" i="13"/>
  <c r="Z11" i="13"/>
  <c r="AA10" i="13"/>
  <c r="B103" i="13"/>
  <c r="AO8" i="13"/>
  <c r="C123" i="13"/>
  <c r="E123" i="13"/>
  <c r="H10" i="13"/>
  <c r="I9" i="13"/>
  <c r="B69" i="13"/>
  <c r="AF10" i="13"/>
  <c r="AG9" i="13"/>
  <c r="B113" i="13"/>
  <c r="AU8" i="13"/>
  <c r="C134" i="13"/>
  <c r="E134" i="13"/>
  <c r="BD11" i="13"/>
  <c r="BE10" i="13"/>
  <c r="B158" i="13"/>
  <c r="CE9" i="13"/>
  <c r="C201" i="13"/>
  <c r="B11" i="12"/>
  <c r="C10" i="12"/>
  <c r="B59" i="12"/>
  <c r="Q9" i="12"/>
  <c r="C80" i="12"/>
  <c r="E80" i="12"/>
  <c r="BP10" i="12"/>
  <c r="BQ9" i="12"/>
  <c r="B179" i="12"/>
  <c r="CE8" i="12"/>
  <c r="C200" i="12"/>
  <c r="BS10" i="54"/>
  <c r="C180" i="54"/>
  <c r="T10" i="29"/>
  <c r="U9" i="29"/>
  <c r="B91" i="29"/>
  <c r="AU8" i="29"/>
  <c r="C134" i="29"/>
  <c r="AR10" i="29"/>
  <c r="AS9" i="29"/>
  <c r="B135" i="29"/>
  <c r="BS8" i="29"/>
  <c r="C178" i="29"/>
  <c r="BP10" i="29"/>
  <c r="BQ9" i="29"/>
  <c r="B179" i="29"/>
  <c r="AR10" i="24"/>
  <c r="AS9" i="24"/>
  <c r="B135" i="24"/>
  <c r="K8" i="21"/>
  <c r="C68" i="21"/>
  <c r="E68" i="21"/>
  <c r="B92" i="21"/>
  <c r="T11" i="21"/>
  <c r="U10" i="21"/>
  <c r="AO8" i="21"/>
  <c r="C123" i="21"/>
  <c r="B11" i="20"/>
  <c r="C10" i="20"/>
  <c r="B59" i="20"/>
  <c r="BA9" i="20"/>
  <c r="C146" i="20"/>
  <c r="E146" i="20"/>
  <c r="Z10" i="12"/>
  <c r="AA9" i="12"/>
  <c r="B102" i="12"/>
  <c r="BA14" i="12"/>
  <c r="C151" i="12"/>
  <c r="E151" i="12"/>
  <c r="BD11" i="12"/>
  <c r="BE10" i="12"/>
  <c r="B158" i="12"/>
  <c r="BS9" i="17"/>
  <c r="C179" i="17"/>
  <c r="Z11" i="14"/>
  <c r="AA10" i="14"/>
  <c r="B103" i="14"/>
  <c r="BY9" i="14"/>
  <c r="C190" i="14"/>
  <c r="B11" i="52"/>
  <c r="C10" i="52"/>
  <c r="B59" i="52"/>
  <c r="AU16" i="51"/>
  <c r="AV22" i="51"/>
  <c r="BP11" i="21"/>
  <c r="C134" i="24"/>
  <c r="AU8" i="24"/>
  <c r="H10" i="21"/>
  <c r="I9" i="21"/>
  <c r="B69" i="21"/>
  <c r="C91" i="21"/>
  <c r="E91" i="21"/>
  <c r="W9" i="21"/>
  <c r="B124" i="21"/>
  <c r="AL10" i="21"/>
  <c r="AM9" i="21"/>
  <c r="E9" i="20"/>
  <c r="C58" i="20"/>
  <c r="E58" i="20"/>
  <c r="AX11" i="20"/>
  <c r="AY10" i="20"/>
  <c r="B147" i="20"/>
  <c r="AC8" i="12"/>
  <c r="C101" i="12"/>
  <c r="E101" i="12"/>
  <c r="AO10" i="12"/>
  <c r="C125" i="12"/>
  <c r="E125" i="12"/>
  <c r="AL12" i="12"/>
  <c r="AM11" i="12"/>
  <c r="B126" i="12"/>
  <c r="AY15" i="12"/>
  <c r="B152" i="12"/>
  <c r="BG9" i="12"/>
  <c r="C157" i="12"/>
  <c r="E157" i="12"/>
  <c r="BP11" i="17"/>
  <c r="BQ10" i="17"/>
  <c r="B180" i="17"/>
  <c r="AC9" i="14"/>
  <c r="C102" i="14"/>
  <c r="E102" i="14"/>
  <c r="BV11" i="14"/>
  <c r="BW10" i="14"/>
  <c r="B191" i="14"/>
  <c r="E9" i="52"/>
  <c r="C58" i="52"/>
  <c r="E58" i="52"/>
  <c r="B158" i="21"/>
  <c r="BD11" i="21"/>
  <c r="BE10" i="21"/>
  <c r="BS9" i="21"/>
  <c r="C179" i="21"/>
  <c r="AF12" i="24"/>
  <c r="AG11" i="24"/>
  <c r="B115" i="24"/>
  <c r="C130" i="24"/>
  <c r="AO15" i="24"/>
  <c r="AO16" i="24"/>
  <c r="BD12" i="24"/>
  <c r="BE11" i="24"/>
  <c r="B159" i="24"/>
  <c r="BM15" i="24"/>
  <c r="BM16" i="24"/>
  <c r="BN22" i="24"/>
  <c r="C174" i="24"/>
  <c r="CK15" i="24"/>
  <c r="CK16" i="24"/>
  <c r="CL22" i="24"/>
  <c r="C218" i="24"/>
  <c r="C81" i="21"/>
  <c r="E81" i="21"/>
  <c r="Q10" i="21"/>
  <c r="CH12" i="21"/>
  <c r="CI11" i="21"/>
  <c r="B214" i="21"/>
  <c r="AX14" i="13"/>
  <c r="AY13" i="13"/>
  <c r="B150" i="13"/>
  <c r="AA11" i="21"/>
  <c r="BV12" i="21"/>
  <c r="BW11" i="21"/>
  <c r="B192" i="21"/>
  <c r="C73" i="54"/>
  <c r="E73" i="54"/>
  <c r="K13" i="54"/>
  <c r="C117" i="54"/>
  <c r="E117" i="54"/>
  <c r="AI13" i="54"/>
  <c r="C161" i="54"/>
  <c r="E161" i="54"/>
  <c r="BG13" i="54"/>
  <c r="CE9" i="54"/>
  <c r="C201" i="54"/>
  <c r="E9" i="41"/>
  <c r="C58" i="41"/>
  <c r="H10" i="41"/>
  <c r="I9" i="41"/>
  <c r="B69" i="41"/>
  <c r="Q9" i="41"/>
  <c r="C80" i="41"/>
  <c r="T10" i="41"/>
  <c r="U9" i="41"/>
  <c r="B91" i="41"/>
  <c r="Z11" i="41"/>
  <c r="AA10" i="41"/>
  <c r="B103" i="41"/>
  <c r="AC9" i="41"/>
  <c r="C102" i="41"/>
  <c r="AF10" i="41"/>
  <c r="AG9" i="41"/>
  <c r="B113" i="41"/>
  <c r="C124" i="41"/>
  <c r="AO9" i="41"/>
  <c r="AR10" i="41"/>
  <c r="AS9" i="41"/>
  <c r="B135" i="41"/>
  <c r="AX11" i="41"/>
  <c r="B147" i="41"/>
  <c r="BA9" i="41"/>
  <c r="C146" i="41"/>
  <c r="BD10" i="41"/>
  <c r="BE9" i="41"/>
  <c r="B157" i="41"/>
  <c r="BM9" i="41"/>
  <c r="C168" i="41"/>
  <c r="BP10" i="41"/>
  <c r="BQ9" i="41"/>
  <c r="B179" i="41"/>
  <c r="BV11" i="41"/>
  <c r="BW10" i="41"/>
  <c r="B191" i="41"/>
  <c r="BY9" i="41"/>
  <c r="C190" i="41"/>
  <c r="CB10" i="41"/>
  <c r="CC9" i="41"/>
  <c r="B201" i="41"/>
  <c r="C212" i="41"/>
  <c r="CK9" i="41"/>
  <c r="BA11" i="24"/>
  <c r="C148" i="24"/>
  <c r="BV13" i="24"/>
  <c r="BW12" i="24"/>
  <c r="B193" i="24"/>
  <c r="AF13" i="21"/>
  <c r="AG12" i="21"/>
  <c r="B116" i="21"/>
  <c r="AL13" i="20"/>
  <c r="AM12" i="20"/>
  <c r="B127" i="20"/>
  <c r="AM16" i="24"/>
  <c r="CI16" i="24"/>
  <c r="BM14" i="12"/>
  <c r="C173" i="12"/>
  <c r="BK15" i="12"/>
  <c r="B174" i="12"/>
  <c r="CI15" i="12"/>
  <c r="B218" i="12"/>
  <c r="T15" i="54"/>
  <c r="U14" i="54"/>
  <c r="B96" i="54"/>
  <c r="AR15" i="54"/>
  <c r="AS14" i="54"/>
  <c r="B140" i="54"/>
  <c r="AI10" i="24"/>
  <c r="C114" i="24"/>
  <c r="BG10" i="24"/>
  <c r="C158" i="24"/>
  <c r="N12" i="21"/>
  <c r="O11" i="21"/>
  <c r="B82" i="21"/>
  <c r="CK10" i="21"/>
  <c r="C213" i="21"/>
  <c r="BA12" i="13"/>
  <c r="C149" i="13"/>
  <c r="E149" i="13"/>
  <c r="AC10" i="21"/>
  <c r="C103" i="21"/>
  <c r="E103" i="21"/>
  <c r="BY10" i="21"/>
  <c r="C191" i="21"/>
  <c r="H15" i="54"/>
  <c r="I14" i="54"/>
  <c r="B74" i="54"/>
  <c r="AF15" i="54"/>
  <c r="AG14" i="54"/>
  <c r="B118" i="54"/>
  <c r="BD15" i="54"/>
  <c r="BE14" i="54"/>
  <c r="B162" i="54"/>
  <c r="CB11" i="54"/>
  <c r="CC10" i="54"/>
  <c r="B202" i="54"/>
  <c r="B11" i="41"/>
  <c r="C10" i="41"/>
  <c r="B59" i="41"/>
  <c r="K8" i="41"/>
  <c r="C68" i="41"/>
  <c r="N11" i="41"/>
  <c r="O10" i="41"/>
  <c r="B81" i="41"/>
  <c r="W8" i="41"/>
  <c r="C90" i="41"/>
  <c r="AI8" i="41"/>
  <c r="C112" i="41"/>
  <c r="AL11" i="41"/>
  <c r="AM10" i="41"/>
  <c r="B125" i="41"/>
  <c r="AU8" i="41"/>
  <c r="C134" i="41"/>
  <c r="BG8" i="41"/>
  <c r="C156" i="41"/>
  <c r="BJ11" i="41"/>
  <c r="BK10" i="41"/>
  <c r="B169" i="41"/>
  <c r="BS8" i="41"/>
  <c r="C178" i="41"/>
  <c r="CE8" i="41"/>
  <c r="C200" i="41"/>
  <c r="CH11" i="41"/>
  <c r="CI10" i="41"/>
  <c r="B213" i="41"/>
  <c r="AX13" i="24"/>
  <c r="AY12" i="24"/>
  <c r="B149" i="24"/>
  <c r="BY11" i="24"/>
  <c r="C192" i="24"/>
  <c r="AI11" i="21"/>
  <c r="C115" i="21"/>
  <c r="E115" i="21"/>
  <c r="AO11" i="20"/>
  <c r="C126" i="20"/>
  <c r="BK16" i="24"/>
  <c r="CK14" i="12"/>
  <c r="C217" i="12"/>
  <c r="C95" i="54"/>
  <c r="E95" i="54"/>
  <c r="W13" i="54"/>
  <c r="C139" i="54"/>
  <c r="E139" i="54"/>
  <c r="AU13" i="54"/>
  <c r="C10" i="1"/>
  <c r="F10" i="1"/>
  <c r="C11" i="1"/>
  <c r="F11" i="1"/>
  <c r="W6" i="5"/>
  <c r="B136" i="62"/>
  <c r="AR11" i="62"/>
  <c r="AS10" i="62"/>
  <c r="C190" i="62"/>
  <c r="BY9" i="62"/>
  <c r="B103" i="62"/>
  <c r="Z11" i="62"/>
  <c r="AA10" i="62"/>
  <c r="B158" i="62"/>
  <c r="BD11" i="62"/>
  <c r="BE10" i="62"/>
  <c r="H11" i="62"/>
  <c r="I10" i="62"/>
  <c r="B70" i="62"/>
  <c r="C212" i="62"/>
  <c r="CK9" i="62"/>
  <c r="C179" i="62"/>
  <c r="BS9" i="62"/>
  <c r="B92" i="62"/>
  <c r="T11" i="62"/>
  <c r="U10" i="62"/>
  <c r="B147" i="62"/>
  <c r="AX11" i="62"/>
  <c r="AY10" i="62"/>
  <c r="C58" i="62"/>
  <c r="E9" i="62"/>
  <c r="B59" i="62"/>
  <c r="B11" i="62"/>
  <c r="C10" i="62"/>
  <c r="B202" i="62"/>
  <c r="CB11" i="62"/>
  <c r="CC10" i="62"/>
  <c r="B114" i="62"/>
  <c r="AF11" i="62"/>
  <c r="AG10" i="62"/>
  <c r="B169" i="62"/>
  <c r="BJ11" i="62"/>
  <c r="BK10" i="62"/>
  <c r="C124" i="62"/>
  <c r="AO9" i="62"/>
  <c r="C135" i="62"/>
  <c r="AU9" i="62"/>
  <c r="B191" i="62"/>
  <c r="BV11" i="62"/>
  <c r="BW10" i="62"/>
  <c r="C102" i="62"/>
  <c r="AC9" i="62"/>
  <c r="C157" i="62"/>
  <c r="BG9" i="62"/>
  <c r="C69" i="62"/>
  <c r="K9" i="62"/>
  <c r="B213" i="62"/>
  <c r="CH11" i="62"/>
  <c r="CI10" i="62"/>
  <c r="C80" i="62"/>
  <c r="Q9" i="62"/>
  <c r="B81" i="62"/>
  <c r="N11" i="62"/>
  <c r="O10" i="62"/>
  <c r="B180" i="62"/>
  <c r="BP11" i="62"/>
  <c r="BQ10" i="62"/>
  <c r="C91" i="62"/>
  <c r="W9" i="62"/>
  <c r="C146" i="62"/>
  <c r="BA9" i="62"/>
  <c r="C201" i="62"/>
  <c r="CE9" i="62"/>
  <c r="C113" i="62"/>
  <c r="AI9" i="62"/>
  <c r="C168" i="62"/>
  <c r="BM9" i="62"/>
  <c r="B125" i="62"/>
  <c r="AL11" i="62"/>
  <c r="AM10" i="62"/>
  <c r="I148" i="11"/>
  <c r="C179" i="61"/>
  <c r="BS9" i="61"/>
  <c r="C91" i="61"/>
  <c r="W9" i="61"/>
  <c r="B169" i="61"/>
  <c r="BJ11" i="61"/>
  <c r="BK10" i="61"/>
  <c r="C80" i="61"/>
  <c r="Q9" i="61"/>
  <c r="C201" i="61"/>
  <c r="CE9" i="61"/>
  <c r="C113" i="61"/>
  <c r="AI9" i="61"/>
  <c r="C190" i="61"/>
  <c r="BY9" i="61"/>
  <c r="B103" i="61"/>
  <c r="Z11" i="61"/>
  <c r="AA10" i="61"/>
  <c r="I150" i="11"/>
  <c r="I147" i="11"/>
  <c r="C135" i="61"/>
  <c r="AU9" i="61"/>
  <c r="C212" i="61"/>
  <c r="CK9" i="61"/>
  <c r="B125" i="61"/>
  <c r="AL11" i="61"/>
  <c r="AM10" i="61"/>
  <c r="B158" i="61"/>
  <c r="BD11" i="61"/>
  <c r="BE10" i="61"/>
  <c r="B70" i="61"/>
  <c r="H11" i="61"/>
  <c r="I10" i="61"/>
  <c r="C146" i="61"/>
  <c r="BA9" i="61"/>
  <c r="B59" i="61"/>
  <c r="B11" i="61"/>
  <c r="C10" i="61"/>
  <c r="BB22" i="11"/>
  <c r="I149" i="11"/>
  <c r="B180" i="61"/>
  <c r="BP11" i="61"/>
  <c r="BQ10" i="61"/>
  <c r="B92" i="61"/>
  <c r="T11" i="61"/>
  <c r="U10" i="61"/>
  <c r="C168" i="61"/>
  <c r="BM9" i="61"/>
  <c r="B81" i="61"/>
  <c r="N11" i="61"/>
  <c r="O10" i="61"/>
  <c r="B202" i="61"/>
  <c r="CB11" i="61"/>
  <c r="CC10" i="61"/>
  <c r="B114" i="61"/>
  <c r="AF11" i="61"/>
  <c r="AG10" i="61"/>
  <c r="B191" i="61"/>
  <c r="BV11" i="61"/>
  <c r="BW10" i="61"/>
  <c r="C102" i="61"/>
  <c r="AC9" i="61"/>
  <c r="I145" i="11"/>
  <c r="B136" i="61"/>
  <c r="AR11" i="61"/>
  <c r="AS10" i="61"/>
  <c r="B213" i="61"/>
  <c r="CH11" i="61"/>
  <c r="CI10" i="61"/>
  <c r="C124" i="61"/>
  <c r="AO9" i="61"/>
  <c r="C157" i="61"/>
  <c r="BG9" i="61"/>
  <c r="C69" i="61"/>
  <c r="K9" i="61"/>
  <c r="B147" i="61"/>
  <c r="AX11" i="61"/>
  <c r="AY10" i="61"/>
  <c r="C58" i="61"/>
  <c r="E9" i="61"/>
  <c r="C201" i="60"/>
  <c r="CE9" i="60"/>
  <c r="C113" i="60"/>
  <c r="AI9" i="60"/>
  <c r="C212" i="60"/>
  <c r="CK9" i="60"/>
  <c r="B125" i="60"/>
  <c r="AL11" i="60"/>
  <c r="AM10" i="60"/>
  <c r="B136" i="60"/>
  <c r="AR11" i="60"/>
  <c r="AS10" i="60"/>
  <c r="B147" i="60"/>
  <c r="AX11" i="60"/>
  <c r="AY10" i="60"/>
  <c r="C58" i="60"/>
  <c r="E9" i="60"/>
  <c r="B158" i="60"/>
  <c r="BD11" i="60"/>
  <c r="BE10" i="60"/>
  <c r="B70" i="60"/>
  <c r="H11" i="60"/>
  <c r="I10" i="60"/>
  <c r="C168" i="60"/>
  <c r="BM9" i="60"/>
  <c r="B81" i="60"/>
  <c r="N11" i="60"/>
  <c r="O10" i="60"/>
  <c r="C179" i="60"/>
  <c r="BS9" i="60"/>
  <c r="C91" i="60"/>
  <c r="W9" i="60"/>
  <c r="B191" i="60"/>
  <c r="BV11" i="60"/>
  <c r="BW10" i="60"/>
  <c r="C102" i="60"/>
  <c r="AC9" i="60"/>
  <c r="B202" i="60"/>
  <c r="CB11" i="60"/>
  <c r="CC10" i="60"/>
  <c r="B114" i="60"/>
  <c r="AF11" i="60"/>
  <c r="AG10" i="60"/>
  <c r="B213" i="60"/>
  <c r="CH11" i="60"/>
  <c r="CI10" i="60"/>
  <c r="C124" i="60"/>
  <c r="AO9" i="60"/>
  <c r="C135" i="60"/>
  <c r="AU9" i="60"/>
  <c r="C146" i="60"/>
  <c r="E146" i="60"/>
  <c r="BA9" i="60"/>
  <c r="B59" i="60"/>
  <c r="B11" i="60"/>
  <c r="C10" i="60"/>
  <c r="C157" i="60"/>
  <c r="BG9" i="60"/>
  <c r="C69" i="60"/>
  <c r="K9" i="60"/>
  <c r="B169" i="60"/>
  <c r="BJ11" i="60"/>
  <c r="BK10" i="60"/>
  <c r="C80" i="60"/>
  <c r="Q9" i="60"/>
  <c r="B180" i="60"/>
  <c r="BP11" i="60"/>
  <c r="BQ10" i="60"/>
  <c r="B92" i="60"/>
  <c r="T11" i="60"/>
  <c r="U10" i="60"/>
  <c r="C190" i="60"/>
  <c r="BY9" i="60"/>
  <c r="B103" i="60"/>
  <c r="Z11" i="60"/>
  <c r="AA10" i="60"/>
  <c r="C157" i="21"/>
  <c r="E157" i="21"/>
  <c r="C58" i="12"/>
  <c r="E58" i="12"/>
  <c r="W9" i="52"/>
  <c r="C91" i="52"/>
  <c r="E91" i="52"/>
  <c r="Q9" i="51"/>
  <c r="C80" i="51"/>
  <c r="E80" i="51"/>
  <c r="AI9" i="7"/>
  <c r="C113" i="7"/>
  <c r="E113" i="7"/>
  <c r="K10" i="7"/>
  <c r="C70" i="7"/>
  <c r="E70" i="7"/>
  <c r="Z11" i="10"/>
  <c r="B103" i="10"/>
  <c r="AA10" i="10"/>
  <c r="B13" i="10"/>
  <c r="B61" i="10"/>
  <c r="C12" i="10"/>
  <c r="CE10" i="14"/>
  <c r="C202" i="14"/>
  <c r="AU9" i="14"/>
  <c r="C135" i="14"/>
  <c r="E135" i="14"/>
  <c r="E9" i="54"/>
  <c r="C58" i="54"/>
  <c r="E58" i="54"/>
  <c r="B70" i="52"/>
  <c r="I10" i="52"/>
  <c r="H11" i="52"/>
  <c r="AM10" i="51"/>
  <c r="AL11" i="51"/>
  <c r="B125" i="51"/>
  <c r="CE9" i="7"/>
  <c r="C201" i="7"/>
  <c r="BG9" i="7"/>
  <c r="C157" i="7"/>
  <c r="E157" i="7"/>
  <c r="E10" i="14"/>
  <c r="C59" i="14"/>
  <c r="E59" i="14"/>
  <c r="CH11" i="9"/>
  <c r="B213" i="9"/>
  <c r="CI10" i="9"/>
  <c r="Q9" i="9"/>
  <c r="C80" i="9"/>
  <c r="E80" i="9"/>
  <c r="AY10" i="54"/>
  <c r="AX11" i="54"/>
  <c r="B147" i="54"/>
  <c r="AR11" i="52"/>
  <c r="AS10" i="52"/>
  <c r="B136" i="52"/>
  <c r="CK9" i="51"/>
  <c r="C212" i="51"/>
  <c r="AX11" i="51"/>
  <c r="AY10" i="51"/>
  <c r="B147" i="51"/>
  <c r="W9" i="7"/>
  <c r="C91" i="7"/>
  <c r="E91" i="7"/>
  <c r="BY9" i="10"/>
  <c r="BP11" i="14"/>
  <c r="BQ10" i="14"/>
  <c r="B180" i="14"/>
  <c r="C80" i="14"/>
  <c r="E80" i="14"/>
  <c r="Q9" i="14"/>
  <c r="N11" i="14"/>
  <c r="O10" i="14"/>
  <c r="B81" i="14"/>
  <c r="AI9" i="52"/>
  <c r="C113" i="52"/>
  <c r="E113" i="52"/>
  <c r="BJ11" i="51"/>
  <c r="BK10" i="51"/>
  <c r="B169" i="51"/>
  <c r="C102" i="51"/>
  <c r="E102" i="51"/>
  <c r="AC9" i="51"/>
  <c r="Z11" i="51"/>
  <c r="B103" i="51"/>
  <c r="AA10" i="51"/>
  <c r="C58" i="51"/>
  <c r="E58" i="51"/>
  <c r="E9" i="51"/>
  <c r="BP11" i="7"/>
  <c r="BQ10" i="7"/>
  <c r="B180" i="7"/>
  <c r="AR11" i="7"/>
  <c r="AS10" i="7"/>
  <c r="B136" i="7"/>
  <c r="BG9" i="14"/>
  <c r="C157" i="14"/>
  <c r="E157" i="14"/>
  <c r="BJ11" i="9"/>
  <c r="B169" i="9"/>
  <c r="BK10" i="9"/>
  <c r="AO9" i="9"/>
  <c r="C124" i="9"/>
  <c r="E124" i="9"/>
  <c r="U10" i="52"/>
  <c r="T11" i="52"/>
  <c r="B92" i="52"/>
  <c r="BY9" i="51"/>
  <c r="C190" i="51"/>
  <c r="BV11" i="51"/>
  <c r="B191" i="51"/>
  <c r="BW10" i="51"/>
  <c r="N11" i="51"/>
  <c r="O10" i="51"/>
  <c r="B81" i="51"/>
  <c r="AF11" i="7"/>
  <c r="AG10" i="7"/>
  <c r="B114" i="7"/>
  <c r="H12" i="7"/>
  <c r="I11" i="7"/>
  <c r="B71" i="7"/>
  <c r="C168" i="10"/>
  <c r="BK10" i="10"/>
  <c r="BM10" i="10" s="1"/>
  <c r="AO9" i="10"/>
  <c r="AM10" i="10"/>
  <c r="AO10" i="10" s="1"/>
  <c r="C81" i="10"/>
  <c r="E81" i="10" s="1"/>
  <c r="B82" i="10"/>
  <c r="E60" i="10"/>
  <c r="CB12" i="14"/>
  <c r="CC11" i="14"/>
  <c r="B203" i="14"/>
  <c r="AR11" i="14"/>
  <c r="AS10" i="14"/>
  <c r="B136" i="14"/>
  <c r="C10" i="54"/>
  <c r="B11" i="54"/>
  <c r="B59" i="54"/>
  <c r="K9" i="52"/>
  <c r="C69" i="52"/>
  <c r="E69" i="52"/>
  <c r="C124" i="51"/>
  <c r="E124" i="51"/>
  <c r="AO9" i="51"/>
  <c r="CB11" i="7"/>
  <c r="CC10" i="7"/>
  <c r="B202" i="7"/>
  <c r="BD11" i="7"/>
  <c r="BE10" i="7"/>
  <c r="B158" i="7"/>
  <c r="CK9" i="10"/>
  <c r="B12" i="14"/>
  <c r="B60" i="14"/>
  <c r="C11" i="14"/>
  <c r="CK9" i="9"/>
  <c r="C212" i="9"/>
  <c r="N11" i="9"/>
  <c r="B81" i="9"/>
  <c r="O10" i="9"/>
  <c r="BA9" i="54"/>
  <c r="C146" i="54"/>
  <c r="AU9" i="52"/>
  <c r="C135" i="52"/>
  <c r="E135" i="52"/>
  <c r="CH11" i="51"/>
  <c r="CI10" i="51"/>
  <c r="B213" i="51"/>
  <c r="BA9" i="51"/>
  <c r="C146" i="51"/>
  <c r="E146" i="51"/>
  <c r="T11" i="7"/>
  <c r="U10" i="7"/>
  <c r="B92" i="7"/>
  <c r="BS9" i="14"/>
  <c r="C179" i="14"/>
  <c r="AF11" i="52"/>
  <c r="AG10" i="52"/>
  <c r="B114" i="52"/>
  <c r="C168" i="51"/>
  <c r="BM9" i="51"/>
  <c r="B11" i="51"/>
  <c r="C10" i="51"/>
  <c r="B59" i="51"/>
  <c r="BS9" i="7"/>
  <c r="C179" i="7"/>
  <c r="AU9" i="7"/>
  <c r="C135" i="7"/>
  <c r="E135" i="7"/>
  <c r="BD11" i="14"/>
  <c r="BE10" i="14"/>
  <c r="B158" i="14"/>
  <c r="BM9" i="9"/>
  <c r="C168" i="9"/>
  <c r="AL11" i="9"/>
  <c r="B125" i="9"/>
  <c r="AM10" i="9"/>
  <c r="B104" i="21"/>
  <c r="BQ10" i="21"/>
  <c r="BX4" i="56"/>
  <c r="B187" i="56"/>
  <c r="BX4" i="59"/>
  <c r="B187" i="59"/>
  <c r="BX4" i="58"/>
  <c r="B187" i="58"/>
  <c r="BX4" i="57"/>
  <c r="B187" i="57"/>
  <c r="C15" i="40"/>
  <c r="BX4" i="7"/>
  <c r="B187" i="7"/>
  <c r="BX4" i="29"/>
  <c r="B187" i="29"/>
  <c r="BX4" i="12"/>
  <c r="B187" i="12"/>
  <c r="BX4" i="9"/>
  <c r="B187" i="9"/>
  <c r="BX4" i="14"/>
  <c r="B187" i="14"/>
  <c r="BX4" i="10"/>
  <c r="B187" i="10"/>
  <c r="BX4" i="13"/>
  <c r="B187" i="13"/>
  <c r="BX4" i="24"/>
  <c r="B187" i="24"/>
  <c r="BX4" i="17"/>
  <c r="B187" i="17"/>
  <c r="BX4" i="52"/>
  <c r="B187" i="52"/>
  <c r="BX4" i="11"/>
  <c r="B187" i="11"/>
  <c r="BX4" i="51"/>
  <c r="B187" i="51"/>
  <c r="BX4" i="54"/>
  <c r="B187" i="54"/>
  <c r="BX4" i="41"/>
  <c r="B187" i="41"/>
  <c r="BX4" i="20"/>
  <c r="B187" i="20"/>
  <c r="BX4" i="18"/>
  <c r="B187" i="18"/>
  <c r="BX4" i="21"/>
  <c r="B187" i="21"/>
  <c r="BX4" i="8"/>
  <c r="B187" i="8"/>
  <c r="I124" i="11"/>
  <c r="B136" i="59"/>
  <c r="AR11" i="59"/>
  <c r="AS10" i="59"/>
  <c r="B213" i="59"/>
  <c r="CH11" i="59"/>
  <c r="CI10" i="59"/>
  <c r="C124" i="59"/>
  <c r="AO9" i="59"/>
  <c r="C201" i="59"/>
  <c r="CE9" i="59"/>
  <c r="C113" i="59"/>
  <c r="AI9" i="59"/>
  <c r="C190" i="59"/>
  <c r="BY9" i="59"/>
  <c r="B103" i="59"/>
  <c r="Z11" i="59"/>
  <c r="AA10" i="59"/>
  <c r="I126" i="11"/>
  <c r="I125" i="11"/>
  <c r="B180" i="59"/>
  <c r="BP11" i="59"/>
  <c r="BQ10" i="59"/>
  <c r="B92" i="59"/>
  <c r="T11" i="59"/>
  <c r="U10" i="59"/>
  <c r="C168" i="59"/>
  <c r="BM9" i="59"/>
  <c r="B81" i="59"/>
  <c r="N11" i="59"/>
  <c r="O10" i="59"/>
  <c r="B158" i="59"/>
  <c r="BD11" i="59"/>
  <c r="BE10" i="59"/>
  <c r="B70" i="59"/>
  <c r="H11" i="59"/>
  <c r="I10" i="59"/>
  <c r="C146" i="59"/>
  <c r="E146" i="59"/>
  <c r="BA9" i="59"/>
  <c r="B59" i="59"/>
  <c r="B11" i="59"/>
  <c r="C10" i="59"/>
  <c r="AP22" i="11"/>
  <c r="I123" i="11"/>
  <c r="C135" i="59"/>
  <c r="AU9" i="59"/>
  <c r="C212" i="59"/>
  <c r="CK9" i="59"/>
  <c r="B125" i="59"/>
  <c r="AL11" i="59"/>
  <c r="AM10" i="59"/>
  <c r="B202" i="59"/>
  <c r="CB11" i="59"/>
  <c r="CC10" i="59"/>
  <c r="B114" i="59"/>
  <c r="AF11" i="59"/>
  <c r="AG10" i="59"/>
  <c r="B191" i="59"/>
  <c r="BV11" i="59"/>
  <c r="BW10" i="59"/>
  <c r="C102" i="59"/>
  <c r="AC9" i="59"/>
  <c r="I128" i="11"/>
  <c r="C179" i="59"/>
  <c r="BS9" i="59"/>
  <c r="C91" i="59"/>
  <c r="W9" i="59"/>
  <c r="B169" i="59"/>
  <c r="BJ11" i="59"/>
  <c r="BK10" i="59"/>
  <c r="C80" i="59"/>
  <c r="Q9" i="59"/>
  <c r="C157" i="59"/>
  <c r="E157" i="59"/>
  <c r="BG9" i="59"/>
  <c r="C69" i="59"/>
  <c r="K9" i="59"/>
  <c r="B147" i="59"/>
  <c r="AX11" i="59"/>
  <c r="AY10" i="59"/>
  <c r="C58" i="59"/>
  <c r="E9" i="59"/>
  <c r="C191" i="58"/>
  <c r="BY10" i="58"/>
  <c r="B104" i="58"/>
  <c r="Z12" i="58"/>
  <c r="AA11" i="58"/>
  <c r="C201" i="58"/>
  <c r="CE9" i="58"/>
  <c r="B158" i="58"/>
  <c r="BD11" i="58"/>
  <c r="BE10" i="58"/>
  <c r="C113" i="58"/>
  <c r="AI9" i="58"/>
  <c r="B70" i="58"/>
  <c r="H11" i="58"/>
  <c r="I10" i="58"/>
  <c r="AF11" i="14"/>
  <c r="AG10" i="14"/>
  <c r="B114" i="14"/>
  <c r="C169" i="58"/>
  <c r="BM10" i="58"/>
  <c r="B82" i="58"/>
  <c r="N12" i="58"/>
  <c r="O11" i="58"/>
  <c r="C147" i="58"/>
  <c r="E147" i="58"/>
  <c r="BA10" i="58"/>
  <c r="B60" i="58"/>
  <c r="B12" i="58"/>
  <c r="C11" i="58"/>
  <c r="C179" i="58"/>
  <c r="BS9" i="58"/>
  <c r="B136" i="58"/>
  <c r="AR11" i="58"/>
  <c r="AS10" i="58"/>
  <c r="C91" i="58"/>
  <c r="W9" i="58"/>
  <c r="T11" i="18"/>
  <c r="B92" i="18"/>
  <c r="U10" i="18"/>
  <c r="C213" i="58"/>
  <c r="CK10" i="58"/>
  <c r="B126" i="58"/>
  <c r="AL12" i="58"/>
  <c r="AM11" i="58"/>
  <c r="AI9" i="18"/>
  <c r="C113" i="18"/>
  <c r="E113" i="18"/>
  <c r="B192" i="58"/>
  <c r="BV12" i="58"/>
  <c r="BW11" i="58"/>
  <c r="C103" i="58"/>
  <c r="AC10" i="58"/>
  <c r="B202" i="58"/>
  <c r="CB11" i="58"/>
  <c r="CC10" i="58"/>
  <c r="C157" i="58"/>
  <c r="BG9" i="58"/>
  <c r="B114" i="58"/>
  <c r="AF11" i="58"/>
  <c r="AG10" i="58"/>
  <c r="C69" i="58"/>
  <c r="K9" i="58"/>
  <c r="AI9" i="14"/>
  <c r="C113" i="14"/>
  <c r="E113" i="14"/>
  <c r="B170" i="58"/>
  <c r="BJ12" i="58"/>
  <c r="BK11" i="58"/>
  <c r="C81" i="58"/>
  <c r="Q10" i="58"/>
  <c r="B148" i="58"/>
  <c r="AX12" i="58"/>
  <c r="AY11" i="58"/>
  <c r="C59" i="58"/>
  <c r="E10" i="58"/>
  <c r="B180" i="58"/>
  <c r="BP11" i="58"/>
  <c r="BQ10" i="58"/>
  <c r="C135" i="58"/>
  <c r="E135" i="58"/>
  <c r="AU9" i="58"/>
  <c r="B92" i="58"/>
  <c r="T11" i="58"/>
  <c r="U10" i="58"/>
  <c r="W9" i="18"/>
  <c r="C91" i="18"/>
  <c r="E91" i="18"/>
  <c r="B214" i="58"/>
  <c r="CH12" i="58"/>
  <c r="CI11" i="58"/>
  <c r="C125" i="58"/>
  <c r="E125" i="58"/>
  <c r="AO10" i="58"/>
  <c r="AF11" i="18"/>
  <c r="AG10" i="18"/>
  <c r="B114" i="18"/>
  <c r="C179" i="57"/>
  <c r="BS9" i="57"/>
  <c r="B59" i="57"/>
  <c r="B11" i="57"/>
  <c r="C10" i="57"/>
  <c r="C157" i="57"/>
  <c r="BG9" i="57"/>
  <c r="C69" i="57"/>
  <c r="K9" i="57"/>
  <c r="C124" i="57"/>
  <c r="E124" i="57"/>
  <c r="AO9" i="57"/>
  <c r="B202" i="57"/>
  <c r="CB11" i="57"/>
  <c r="CC10" i="57"/>
  <c r="B92" i="57"/>
  <c r="T11" i="57"/>
  <c r="U10" i="57"/>
  <c r="C190" i="57"/>
  <c r="BY9" i="57"/>
  <c r="B147" i="57"/>
  <c r="AX11" i="57"/>
  <c r="AY10" i="57"/>
  <c r="C102" i="57"/>
  <c r="AC9" i="57"/>
  <c r="C113" i="57"/>
  <c r="AI9" i="57"/>
  <c r="B81" i="57"/>
  <c r="N11" i="57"/>
  <c r="O10" i="57"/>
  <c r="B136" i="57"/>
  <c r="AR11" i="57"/>
  <c r="AS10" i="57"/>
  <c r="B213" i="57"/>
  <c r="CH11" i="57"/>
  <c r="CI10" i="57"/>
  <c r="C168" i="57"/>
  <c r="BM9" i="57"/>
  <c r="B180" i="57"/>
  <c r="BP11" i="57"/>
  <c r="BQ10" i="57"/>
  <c r="C58" i="57"/>
  <c r="E9" i="57"/>
  <c r="B158" i="57"/>
  <c r="BD11" i="57"/>
  <c r="BE10" i="57"/>
  <c r="B70" i="57"/>
  <c r="H11" i="57"/>
  <c r="I10" i="57"/>
  <c r="B125" i="57"/>
  <c r="AL11" i="57"/>
  <c r="AM10" i="57"/>
  <c r="C201" i="57"/>
  <c r="CE9" i="57"/>
  <c r="C91" i="57"/>
  <c r="W9" i="57"/>
  <c r="B191" i="57"/>
  <c r="BV11" i="57"/>
  <c r="BW10" i="57"/>
  <c r="C146" i="57"/>
  <c r="BA9" i="57"/>
  <c r="B103" i="57"/>
  <c r="Z11" i="57"/>
  <c r="AA10" i="57"/>
  <c r="B114" i="57"/>
  <c r="AF11" i="57"/>
  <c r="AG10" i="57"/>
  <c r="C80" i="57"/>
  <c r="Q9" i="57"/>
  <c r="C135" i="57"/>
  <c r="E135" i="57"/>
  <c r="AU9" i="57"/>
  <c r="C212" i="57"/>
  <c r="CK9" i="57"/>
  <c r="B169" i="57"/>
  <c r="BJ11" i="57"/>
  <c r="BK10" i="57"/>
  <c r="B169" i="56"/>
  <c r="BJ11" i="56"/>
  <c r="BK10" i="56"/>
  <c r="C58" i="56"/>
  <c r="E9" i="56"/>
  <c r="B125" i="56"/>
  <c r="AL11" i="56"/>
  <c r="AM10" i="56"/>
  <c r="C201" i="56"/>
  <c r="CE9" i="56"/>
  <c r="C179" i="56"/>
  <c r="BS9" i="56"/>
  <c r="C157" i="56"/>
  <c r="BG9" i="56"/>
  <c r="C135" i="56"/>
  <c r="E135" i="56"/>
  <c r="AU9" i="56"/>
  <c r="C113" i="56"/>
  <c r="E113" i="56"/>
  <c r="AI9" i="56"/>
  <c r="C91" i="56"/>
  <c r="W9" i="56"/>
  <c r="C69" i="56"/>
  <c r="K9" i="56"/>
  <c r="C190" i="56"/>
  <c r="BY9" i="56"/>
  <c r="C213" i="56"/>
  <c r="CK10" i="56"/>
  <c r="B81" i="56"/>
  <c r="N11" i="56"/>
  <c r="O10" i="56"/>
  <c r="C146" i="56"/>
  <c r="BA9" i="56"/>
  <c r="B103" i="56"/>
  <c r="Z11" i="56"/>
  <c r="AA10" i="56"/>
  <c r="C168" i="56"/>
  <c r="BM9" i="56"/>
  <c r="B59" i="56"/>
  <c r="B11" i="56"/>
  <c r="C10" i="56"/>
  <c r="C124" i="56"/>
  <c r="AO9" i="56"/>
  <c r="B202" i="56"/>
  <c r="CB11" i="56"/>
  <c r="CC10" i="56"/>
  <c r="B180" i="56"/>
  <c r="BP11" i="56"/>
  <c r="BQ10" i="56"/>
  <c r="B158" i="56"/>
  <c r="BD11" i="56"/>
  <c r="BE10" i="56"/>
  <c r="B136" i="56"/>
  <c r="AR11" i="56"/>
  <c r="AS10" i="56"/>
  <c r="B114" i="56"/>
  <c r="AF11" i="56"/>
  <c r="AG10" i="56"/>
  <c r="B92" i="56"/>
  <c r="T11" i="56"/>
  <c r="U10" i="56"/>
  <c r="B70" i="56"/>
  <c r="H11" i="56"/>
  <c r="I10" i="56"/>
  <c r="B191" i="56"/>
  <c r="BV11" i="56"/>
  <c r="BW10" i="56"/>
  <c r="B214" i="56"/>
  <c r="CH12" i="56"/>
  <c r="CI11" i="56"/>
  <c r="C80" i="56"/>
  <c r="Q9" i="56"/>
  <c r="B147" i="56"/>
  <c r="AX11" i="56"/>
  <c r="AY10" i="56"/>
  <c r="C102" i="56"/>
  <c r="E102" i="56"/>
  <c r="AC9" i="56"/>
  <c r="CH11" i="7"/>
  <c r="CI10" i="7"/>
  <c r="B213" i="7"/>
  <c r="BM11" i="7"/>
  <c r="C170" i="7"/>
  <c r="AL13" i="7"/>
  <c r="AM12" i="7"/>
  <c r="B127" i="7"/>
  <c r="Q11" i="7"/>
  <c r="C82" i="7"/>
  <c r="E82" i="7"/>
  <c r="CB11" i="17"/>
  <c r="CC10" i="17"/>
  <c r="B202" i="17"/>
  <c r="AR11" i="17"/>
  <c r="AS10" i="17"/>
  <c r="B136" i="17"/>
  <c r="T11" i="17"/>
  <c r="U10" i="17"/>
  <c r="B92" i="17"/>
  <c r="CH12" i="18"/>
  <c r="CI11" i="18"/>
  <c r="B214" i="18"/>
  <c r="BM10" i="18"/>
  <c r="C169" i="18"/>
  <c r="AL12" i="18"/>
  <c r="AM11" i="18"/>
  <c r="B126" i="18"/>
  <c r="Q10" i="18"/>
  <c r="C81" i="18"/>
  <c r="E81" i="18"/>
  <c r="CB11" i="8"/>
  <c r="CC10" i="8"/>
  <c r="B202" i="8"/>
  <c r="BG9" i="8"/>
  <c r="C157" i="8"/>
  <c r="E157" i="8"/>
  <c r="AF11" i="8"/>
  <c r="AG10" i="8"/>
  <c r="B114" i="8"/>
  <c r="K9" i="8"/>
  <c r="C69" i="8"/>
  <c r="E69" i="8"/>
  <c r="BY10" i="9"/>
  <c r="C191" i="9"/>
  <c r="BA10" i="9"/>
  <c r="C147" i="9"/>
  <c r="E147" i="9"/>
  <c r="AC10" i="9"/>
  <c r="C103" i="9"/>
  <c r="E103" i="9"/>
  <c r="B12" i="9"/>
  <c r="C11" i="9"/>
  <c r="B60" i="9"/>
  <c r="BS9" i="11"/>
  <c r="C179" i="11"/>
  <c r="AR11" i="11"/>
  <c r="AS10" i="11"/>
  <c r="B136" i="11"/>
  <c r="W9" i="11"/>
  <c r="C91" i="11"/>
  <c r="CK9" i="54"/>
  <c r="C212" i="54"/>
  <c r="BM10" i="54"/>
  <c r="C169" i="54"/>
  <c r="B170" i="54"/>
  <c r="BJ12" i="54"/>
  <c r="BK11" i="54"/>
  <c r="Z11" i="54"/>
  <c r="AA10" i="54"/>
  <c r="B103" i="54"/>
  <c r="AU10" i="12"/>
  <c r="C136" i="12"/>
  <c r="E136" i="12"/>
  <c r="T11" i="12"/>
  <c r="U10" i="12"/>
  <c r="B92" i="12"/>
  <c r="CK9" i="13"/>
  <c r="C212" i="13"/>
  <c r="BJ11" i="13"/>
  <c r="BK10" i="13"/>
  <c r="B169" i="13"/>
  <c r="BS9" i="24"/>
  <c r="C179" i="24"/>
  <c r="H12" i="24"/>
  <c r="B71" i="24"/>
  <c r="I11" i="24"/>
  <c r="BY9" i="7"/>
  <c r="C190" i="7"/>
  <c r="AX13" i="7"/>
  <c r="AY12" i="7"/>
  <c r="B149" i="7"/>
  <c r="AC11" i="7"/>
  <c r="C104" i="7"/>
  <c r="E104" i="7"/>
  <c r="B13" i="7"/>
  <c r="C12" i="7"/>
  <c r="B61" i="7"/>
  <c r="BD11" i="17"/>
  <c r="BE10" i="17"/>
  <c r="B158" i="17"/>
  <c r="AF11" i="17"/>
  <c r="AG10" i="17"/>
  <c r="B114" i="17"/>
  <c r="H11" i="17"/>
  <c r="I10" i="17"/>
  <c r="B70" i="17"/>
  <c r="BY10" i="18"/>
  <c r="C191" i="18"/>
  <c r="AX12" i="18"/>
  <c r="AY11" i="18"/>
  <c r="B148" i="18"/>
  <c r="AC10" i="18"/>
  <c r="C103" i="18"/>
  <c r="E103" i="18"/>
  <c r="B12" i="18"/>
  <c r="C11" i="18"/>
  <c r="B60" i="18"/>
  <c r="BS9" i="8"/>
  <c r="C179" i="8"/>
  <c r="AR11" i="8"/>
  <c r="AS10" i="8"/>
  <c r="B136" i="8"/>
  <c r="W9" i="8"/>
  <c r="C91" i="8"/>
  <c r="E91" i="8"/>
  <c r="CB13" i="11"/>
  <c r="CC12" i="11"/>
  <c r="B204" i="11"/>
  <c r="BG9" i="11"/>
  <c r="C157" i="11"/>
  <c r="E157" i="11"/>
  <c r="AF13" i="11"/>
  <c r="AG12" i="11"/>
  <c r="B116" i="11"/>
  <c r="K9" i="11"/>
  <c r="C69" i="11"/>
  <c r="E69" i="11"/>
  <c r="BV11" i="54"/>
  <c r="BW10" i="54"/>
  <c r="B191" i="54"/>
  <c r="AO9" i="54"/>
  <c r="C124" i="54"/>
  <c r="N11" i="54"/>
  <c r="O10" i="54"/>
  <c r="B81" i="54"/>
  <c r="AI9" i="12"/>
  <c r="C113" i="12"/>
  <c r="E113" i="12"/>
  <c r="H11" i="12"/>
  <c r="I10" i="12"/>
  <c r="B70" i="12"/>
  <c r="BY9" i="13"/>
  <c r="C190" i="13"/>
  <c r="C179" i="20"/>
  <c r="BS9" i="20"/>
  <c r="C168" i="21"/>
  <c r="BM9" i="21"/>
  <c r="CB11" i="24"/>
  <c r="CC10" i="24"/>
  <c r="B202" i="24"/>
  <c r="W11" i="24"/>
  <c r="C93" i="24"/>
  <c r="CK9" i="7"/>
  <c r="C212" i="7"/>
  <c r="BJ13" i="7"/>
  <c r="BK12" i="7"/>
  <c r="B171" i="7"/>
  <c r="AO11" i="7"/>
  <c r="C126" i="7"/>
  <c r="E126" i="7"/>
  <c r="N13" i="7"/>
  <c r="O12" i="7"/>
  <c r="B83" i="7"/>
  <c r="CE9" i="17"/>
  <c r="C201" i="17"/>
  <c r="AU9" i="17"/>
  <c r="C135" i="17"/>
  <c r="W9" i="17"/>
  <c r="C91" i="17"/>
  <c r="E91" i="17"/>
  <c r="CK10" i="18"/>
  <c r="C213" i="18"/>
  <c r="BJ12" i="18"/>
  <c r="BK11" i="18"/>
  <c r="B170" i="18"/>
  <c r="AO10" i="18"/>
  <c r="C125" i="18"/>
  <c r="E125" i="18"/>
  <c r="N12" i="18"/>
  <c r="O11" i="18"/>
  <c r="B82" i="18"/>
  <c r="CE9" i="8"/>
  <c r="C201" i="8"/>
  <c r="BD11" i="8"/>
  <c r="BE10" i="8"/>
  <c r="B158" i="8"/>
  <c r="AI9" i="8"/>
  <c r="C113" i="8"/>
  <c r="E113" i="8"/>
  <c r="H11" i="8"/>
  <c r="I10" i="8"/>
  <c r="B70" i="8"/>
  <c r="BV12" i="9"/>
  <c r="BW11" i="9"/>
  <c r="B192" i="9"/>
  <c r="AX12" i="9"/>
  <c r="AY11" i="9"/>
  <c r="B148" i="9"/>
  <c r="Z12" i="9"/>
  <c r="AA11" i="9"/>
  <c r="B104" i="9"/>
  <c r="E10" i="9"/>
  <c r="C59" i="9"/>
  <c r="E59" i="9"/>
  <c r="BP11" i="11"/>
  <c r="BQ10" i="11"/>
  <c r="B180" i="11"/>
  <c r="AU9" i="11"/>
  <c r="C135" i="11"/>
  <c r="E135" i="11"/>
  <c r="T11" i="11"/>
  <c r="U10" i="11"/>
  <c r="B92" i="11"/>
  <c r="CH11" i="54"/>
  <c r="CI10" i="54"/>
  <c r="B213" i="54"/>
  <c r="AC9" i="54"/>
  <c r="C102" i="54"/>
  <c r="E102" i="54"/>
  <c r="AR12" i="12"/>
  <c r="B137" i="12"/>
  <c r="AS11" i="12"/>
  <c r="W9" i="12"/>
  <c r="C91" i="12"/>
  <c r="E91" i="12"/>
  <c r="CH11" i="13"/>
  <c r="CI10" i="13"/>
  <c r="B213" i="13"/>
  <c r="BM9" i="13"/>
  <c r="C168" i="13"/>
  <c r="BP11" i="24"/>
  <c r="BQ10" i="24"/>
  <c r="B180" i="24"/>
  <c r="C70" i="24"/>
  <c r="E70" i="24"/>
  <c r="K10" i="24"/>
  <c r="BV11" i="7"/>
  <c r="BW10" i="7"/>
  <c r="B191" i="7"/>
  <c r="BA11" i="7"/>
  <c r="C148" i="7"/>
  <c r="E148" i="7"/>
  <c r="Z13" i="7"/>
  <c r="AA12" i="7"/>
  <c r="B105" i="7"/>
  <c r="E11" i="7"/>
  <c r="C60" i="7"/>
  <c r="E60" i="7"/>
  <c r="BG9" i="17"/>
  <c r="C157" i="17"/>
  <c r="E157" i="17"/>
  <c r="AI9" i="17"/>
  <c r="C113" i="17"/>
  <c r="E113" i="17"/>
  <c r="K9" i="17"/>
  <c r="C69" i="17"/>
  <c r="E69" i="17"/>
  <c r="BV12" i="18"/>
  <c r="BW11" i="18"/>
  <c r="B192" i="18"/>
  <c r="BA10" i="18"/>
  <c r="C147" i="18"/>
  <c r="E147" i="18"/>
  <c r="Z12" i="18"/>
  <c r="AA11" i="18"/>
  <c r="B104" i="18"/>
  <c r="E10" i="18"/>
  <c r="C59" i="18"/>
  <c r="E59" i="18"/>
  <c r="BP11" i="8"/>
  <c r="BQ10" i="8"/>
  <c r="B180" i="8"/>
  <c r="AU9" i="8"/>
  <c r="C135" i="8"/>
  <c r="T11" i="8"/>
  <c r="U10" i="8"/>
  <c r="B92" i="8"/>
  <c r="CE11" i="11"/>
  <c r="C203" i="11"/>
  <c r="BD11" i="11"/>
  <c r="BE10" i="11"/>
  <c r="B158" i="11"/>
  <c r="AI11" i="11"/>
  <c r="C115" i="11"/>
  <c r="H11" i="11"/>
  <c r="I10" i="11"/>
  <c r="B70" i="11"/>
  <c r="BY9" i="54"/>
  <c r="C190" i="54"/>
  <c r="AL11" i="54"/>
  <c r="AM10" i="54"/>
  <c r="B125" i="54"/>
  <c r="Q9" i="54"/>
  <c r="C80" i="54"/>
  <c r="E80" i="54"/>
  <c r="AF11" i="12"/>
  <c r="AG10" i="12"/>
  <c r="B114" i="12"/>
  <c r="K9" i="12"/>
  <c r="C69" i="12"/>
  <c r="E69" i="12"/>
  <c r="BV11" i="13"/>
  <c r="BW10" i="13"/>
  <c r="B191" i="13"/>
  <c r="BQ10" i="20"/>
  <c r="BP11" i="20"/>
  <c r="B180" i="20"/>
  <c r="BJ11" i="21"/>
  <c r="B169" i="21"/>
  <c r="BK10" i="21"/>
  <c r="C201" i="24"/>
  <c r="CE9" i="24"/>
  <c r="T13" i="24"/>
  <c r="U12" i="24"/>
  <c r="B94" i="24"/>
  <c r="C60" i="24"/>
  <c r="E60" i="24"/>
  <c r="E11" i="24"/>
  <c r="N12" i="24"/>
  <c r="O11" i="24"/>
  <c r="B82" i="24"/>
  <c r="AA11" i="24"/>
  <c r="Z12" i="24"/>
  <c r="B104" i="24"/>
  <c r="B13" i="24"/>
  <c r="B61" i="24"/>
  <c r="C12" i="24"/>
  <c r="Q10" i="24"/>
  <c r="C81" i="24"/>
  <c r="E81" i="24"/>
  <c r="AC10" i="24"/>
  <c r="C103" i="24"/>
  <c r="E103" i="24"/>
  <c r="AY11" i="52"/>
  <c r="AX12" i="52"/>
  <c r="B148" i="52"/>
  <c r="BA10" i="52"/>
  <c r="C147" i="52"/>
  <c r="T11" i="13"/>
  <c r="B92" i="13"/>
  <c r="U10" i="13"/>
  <c r="CK9" i="20"/>
  <c r="C212" i="20"/>
  <c r="CI10" i="52"/>
  <c r="CH11" i="52"/>
  <c r="B213" i="52"/>
  <c r="BM9" i="52"/>
  <c r="C168" i="52"/>
  <c r="AA10" i="52"/>
  <c r="Z11" i="52"/>
  <c r="B103" i="52"/>
  <c r="B203" i="20"/>
  <c r="CB12" i="20"/>
  <c r="CC11" i="20"/>
  <c r="BG9" i="20"/>
  <c r="C157" i="20"/>
  <c r="E157" i="20"/>
  <c r="C91" i="20"/>
  <c r="E91" i="20"/>
  <c r="W9" i="20"/>
  <c r="AY10" i="21"/>
  <c r="AX11" i="21"/>
  <c r="B147" i="21"/>
  <c r="BS9" i="13"/>
  <c r="C179" i="13"/>
  <c r="B202" i="21"/>
  <c r="CB11" i="21"/>
  <c r="CC10" i="21"/>
  <c r="CB11" i="29"/>
  <c r="B202" i="29"/>
  <c r="CC10" i="29"/>
  <c r="BY9" i="52"/>
  <c r="C190" i="52"/>
  <c r="AL11" i="52"/>
  <c r="B125" i="52"/>
  <c r="AM10" i="52"/>
  <c r="B81" i="52"/>
  <c r="O10" i="52"/>
  <c r="N11" i="52"/>
  <c r="B114" i="20"/>
  <c r="AF11" i="20"/>
  <c r="AG10" i="20"/>
  <c r="I10" i="20"/>
  <c r="H11" i="20"/>
  <c r="B70" i="20"/>
  <c r="C58" i="21"/>
  <c r="E58" i="21"/>
  <c r="E9" i="21"/>
  <c r="W9" i="13"/>
  <c r="C91" i="13"/>
  <c r="E91" i="13"/>
  <c r="CH11" i="20"/>
  <c r="CI10" i="20"/>
  <c r="B213" i="20"/>
  <c r="CK9" i="52"/>
  <c r="C212" i="52"/>
  <c r="BK10" i="52"/>
  <c r="BJ11" i="52"/>
  <c r="B169" i="52"/>
  <c r="AC9" i="52"/>
  <c r="C102" i="52"/>
  <c r="E102" i="52"/>
  <c r="CE10" i="20"/>
  <c r="C202" i="20"/>
  <c r="B158" i="20"/>
  <c r="BD11" i="20"/>
  <c r="BE10" i="20"/>
  <c r="U10" i="20"/>
  <c r="T11" i="20"/>
  <c r="B92" i="20"/>
  <c r="BA9" i="21"/>
  <c r="C146" i="21"/>
  <c r="BP11" i="13"/>
  <c r="BQ10" i="13"/>
  <c r="B180" i="13"/>
  <c r="CE9" i="21"/>
  <c r="C201" i="21"/>
  <c r="CE9" i="29"/>
  <c r="C201" i="29"/>
  <c r="BV11" i="52"/>
  <c r="B191" i="52"/>
  <c r="BW10" i="52"/>
  <c r="AO9" i="52"/>
  <c r="C124" i="52"/>
  <c r="E124" i="52"/>
  <c r="Q9" i="52"/>
  <c r="C80" i="52"/>
  <c r="E80" i="52"/>
  <c r="AI9" i="20"/>
  <c r="C113" i="20"/>
  <c r="E113" i="20"/>
  <c r="K9" i="20"/>
  <c r="C69" i="20"/>
  <c r="E69" i="20"/>
  <c r="C10" i="21"/>
  <c r="B11" i="21"/>
  <c r="B59" i="21"/>
  <c r="BP11" i="29"/>
  <c r="BQ10" i="29"/>
  <c r="B180" i="29"/>
  <c r="AU9" i="29"/>
  <c r="C135" i="29"/>
  <c r="T11" i="29"/>
  <c r="U10" i="29"/>
  <c r="B92" i="29"/>
  <c r="BS9" i="12"/>
  <c r="C179" i="12"/>
  <c r="B12" i="12"/>
  <c r="C11" i="12"/>
  <c r="B60" i="12"/>
  <c r="BG10" i="13"/>
  <c r="C158" i="13"/>
  <c r="E158" i="13"/>
  <c r="AF11" i="13"/>
  <c r="B114" i="13"/>
  <c r="AG10" i="13"/>
  <c r="K9" i="13"/>
  <c r="C69" i="13"/>
  <c r="E69" i="13"/>
  <c r="B104" i="13"/>
  <c r="Z12" i="13"/>
  <c r="AA11" i="13"/>
  <c r="E9" i="13"/>
  <c r="C58" i="13"/>
  <c r="E58" i="13"/>
  <c r="BM9" i="20"/>
  <c r="C168" i="20"/>
  <c r="AU9" i="20"/>
  <c r="C135" i="20"/>
  <c r="AC12" i="20"/>
  <c r="C105" i="20"/>
  <c r="BD11" i="29"/>
  <c r="BE10" i="29"/>
  <c r="B158" i="29"/>
  <c r="AI9" i="29"/>
  <c r="C113" i="29"/>
  <c r="H11" i="29"/>
  <c r="I10" i="29"/>
  <c r="B70" i="29"/>
  <c r="BS11" i="54"/>
  <c r="C181" i="54"/>
  <c r="CB11" i="12"/>
  <c r="CC10" i="12"/>
  <c r="B202" i="12"/>
  <c r="N12" i="12"/>
  <c r="O11" i="12"/>
  <c r="B82" i="12"/>
  <c r="CB12" i="13"/>
  <c r="CC11" i="13"/>
  <c r="B203" i="13"/>
  <c r="AU9" i="13"/>
  <c r="C135" i="13"/>
  <c r="E135" i="13"/>
  <c r="AL11" i="13"/>
  <c r="AM10" i="13"/>
  <c r="B125" i="13"/>
  <c r="Q10" i="13"/>
  <c r="C81" i="13"/>
  <c r="E81" i="13"/>
  <c r="BY10" i="20"/>
  <c r="C191" i="20"/>
  <c r="C81" i="20"/>
  <c r="E81" i="20"/>
  <c r="Q10" i="20"/>
  <c r="AU10" i="21"/>
  <c r="C136" i="21"/>
  <c r="BS9" i="29"/>
  <c r="C179" i="29"/>
  <c r="AR11" i="29"/>
  <c r="AS10" i="29"/>
  <c r="B136" i="29"/>
  <c r="W9" i="29"/>
  <c r="C91" i="29"/>
  <c r="BP11" i="12"/>
  <c r="BQ10" i="12"/>
  <c r="B180" i="12"/>
  <c r="E10" i="12"/>
  <c r="C59" i="12"/>
  <c r="E59" i="12"/>
  <c r="BD12" i="13"/>
  <c r="BE11" i="13"/>
  <c r="B159" i="13"/>
  <c r="AI9" i="13"/>
  <c r="C113" i="13"/>
  <c r="E113" i="13"/>
  <c r="H11" i="13"/>
  <c r="I10" i="13"/>
  <c r="B70" i="13"/>
  <c r="AC10" i="13"/>
  <c r="C103" i="13"/>
  <c r="E103" i="13"/>
  <c r="B11" i="13"/>
  <c r="C10" i="13"/>
  <c r="B59" i="13"/>
  <c r="BJ11" i="20"/>
  <c r="BK10" i="20"/>
  <c r="B169" i="20"/>
  <c r="AS10" i="20"/>
  <c r="AR11" i="20"/>
  <c r="B136" i="20"/>
  <c r="Z14" i="20"/>
  <c r="AA13" i="20"/>
  <c r="B106" i="20"/>
  <c r="BG9" i="29"/>
  <c r="C157" i="29"/>
  <c r="AF11" i="29"/>
  <c r="AG10" i="29"/>
  <c r="B114" i="29"/>
  <c r="K9" i="29"/>
  <c r="C69" i="29"/>
  <c r="B182" i="54"/>
  <c r="BQ12" i="54"/>
  <c r="BP13" i="54"/>
  <c r="CE9" i="12"/>
  <c r="C201" i="12"/>
  <c r="Q10" i="12"/>
  <c r="C81" i="12"/>
  <c r="E81" i="12"/>
  <c r="CE10" i="13"/>
  <c r="C202" i="13"/>
  <c r="AR11" i="13"/>
  <c r="AS10" i="13"/>
  <c r="B136" i="13"/>
  <c r="AO9" i="13"/>
  <c r="C124" i="13"/>
  <c r="E124" i="13"/>
  <c r="B82" i="13"/>
  <c r="O11" i="13"/>
  <c r="N12" i="13"/>
  <c r="BV12" i="20"/>
  <c r="BW11" i="20"/>
  <c r="B192" i="20"/>
  <c r="O11" i="20"/>
  <c r="N12" i="20"/>
  <c r="B82" i="20"/>
  <c r="AS11" i="21"/>
  <c r="AR12" i="21"/>
  <c r="B137" i="21"/>
  <c r="BD12" i="21"/>
  <c r="B159" i="21"/>
  <c r="BE11" i="21"/>
  <c r="BV12" i="14"/>
  <c r="BW11" i="14"/>
  <c r="B192" i="14"/>
  <c r="BP12" i="17"/>
  <c r="BQ11" i="17"/>
  <c r="B181" i="17"/>
  <c r="BA15" i="12"/>
  <c r="BA16" i="12"/>
  <c r="C152" i="12"/>
  <c r="E152" i="12"/>
  <c r="I146" i="12"/>
  <c r="AO11" i="12"/>
  <c r="C126" i="12"/>
  <c r="E126" i="12"/>
  <c r="AX12" i="20"/>
  <c r="AY11" i="20"/>
  <c r="B148" i="20"/>
  <c r="AM10" i="21"/>
  <c r="AL11" i="21"/>
  <c r="B125" i="21"/>
  <c r="B70" i="21"/>
  <c r="H11" i="21"/>
  <c r="I10" i="21"/>
  <c r="C180" i="21"/>
  <c r="BS10" i="21"/>
  <c r="B12" i="52"/>
  <c r="C11" i="52"/>
  <c r="B60" i="52"/>
  <c r="Z12" i="14"/>
  <c r="AA11" i="14"/>
  <c r="B104" i="14"/>
  <c r="BG10" i="12"/>
  <c r="C158" i="12"/>
  <c r="E158" i="12"/>
  <c r="AY16" i="12"/>
  <c r="Z11" i="12"/>
  <c r="AA10" i="12"/>
  <c r="B103" i="12"/>
  <c r="E10" i="20"/>
  <c r="C59" i="20"/>
  <c r="E59" i="20"/>
  <c r="C92" i="21"/>
  <c r="E92" i="21"/>
  <c r="W10" i="21"/>
  <c r="AU9" i="24"/>
  <c r="C135" i="24"/>
  <c r="C158" i="21"/>
  <c r="E158" i="21"/>
  <c r="BG10" i="21"/>
  <c r="BY10" i="14"/>
  <c r="C191" i="14"/>
  <c r="BS10" i="17"/>
  <c r="C180" i="17"/>
  <c r="AL13" i="12"/>
  <c r="AM12" i="12"/>
  <c r="B127" i="12"/>
  <c r="BA10" i="20"/>
  <c r="C147" i="20"/>
  <c r="E147" i="20"/>
  <c r="C124" i="21"/>
  <c r="AO9" i="21"/>
  <c r="K9" i="21"/>
  <c r="C69" i="21"/>
  <c r="E69" i="21"/>
  <c r="BP12" i="21"/>
  <c r="B181" i="21"/>
  <c r="BQ11" i="21"/>
  <c r="E10" i="52"/>
  <c r="C59" i="52"/>
  <c r="E59" i="52"/>
  <c r="AC10" i="14"/>
  <c r="C103" i="14"/>
  <c r="E103" i="14"/>
  <c r="BD12" i="12"/>
  <c r="BE11" i="12"/>
  <c r="B159" i="12"/>
  <c r="AC9" i="12"/>
  <c r="C102" i="12"/>
  <c r="E102" i="12"/>
  <c r="B12" i="20"/>
  <c r="C11" i="20"/>
  <c r="B60" i="20"/>
  <c r="T12" i="21"/>
  <c r="B93" i="21"/>
  <c r="U11" i="21"/>
  <c r="AR11" i="24"/>
  <c r="AS10" i="24"/>
  <c r="B136" i="24"/>
  <c r="AX14" i="24"/>
  <c r="AY13" i="24"/>
  <c r="B150" i="24"/>
  <c r="CK10" i="41"/>
  <c r="C213" i="41"/>
  <c r="BK11" i="41"/>
  <c r="BJ12" i="41"/>
  <c r="B170" i="41"/>
  <c r="AO10" i="41"/>
  <c r="C125" i="41"/>
  <c r="O11" i="41"/>
  <c r="N12" i="41"/>
  <c r="B82" i="41"/>
  <c r="E10" i="41"/>
  <c r="C59" i="41"/>
  <c r="CB12" i="54"/>
  <c r="CC11" i="54"/>
  <c r="B203" i="54"/>
  <c r="C162" i="54"/>
  <c r="E162" i="54"/>
  <c r="BG14" i="54"/>
  <c r="AG15" i="54"/>
  <c r="B119" i="54"/>
  <c r="C74" i="54"/>
  <c r="E74" i="54"/>
  <c r="K14" i="54"/>
  <c r="O12" i="21"/>
  <c r="N13" i="21"/>
  <c r="B83" i="21"/>
  <c r="AS15" i="54"/>
  <c r="AS16" i="54"/>
  <c r="B141" i="54"/>
  <c r="W14" i="54"/>
  <c r="C96" i="54"/>
  <c r="E96" i="54"/>
  <c r="AO12" i="20"/>
  <c r="C127" i="20"/>
  <c r="AI12" i="21"/>
  <c r="C116" i="21"/>
  <c r="E116" i="21"/>
  <c r="BV14" i="24"/>
  <c r="BW13" i="24"/>
  <c r="B194" i="24"/>
  <c r="CC10" i="41"/>
  <c r="CB11" i="41"/>
  <c r="B202" i="41"/>
  <c r="BY10" i="41"/>
  <c r="C191" i="41"/>
  <c r="BQ10" i="41"/>
  <c r="BP11" i="41"/>
  <c r="B180" i="41"/>
  <c r="BG9" i="41"/>
  <c r="C157" i="41"/>
  <c r="AY11" i="41"/>
  <c r="AX12" i="41"/>
  <c r="B148" i="41"/>
  <c r="AU9" i="41"/>
  <c r="C135" i="41"/>
  <c r="AG10" i="41"/>
  <c r="AF11" i="41"/>
  <c r="B114" i="41"/>
  <c r="AC10" i="41"/>
  <c r="C103" i="41"/>
  <c r="U10" i="41"/>
  <c r="T11" i="41"/>
  <c r="B92" i="41"/>
  <c r="K9" i="41"/>
  <c r="C69" i="41"/>
  <c r="BY11" i="21"/>
  <c r="C192" i="21"/>
  <c r="AC11" i="21"/>
  <c r="C104" i="21"/>
  <c r="E104" i="21"/>
  <c r="AX15" i="13"/>
  <c r="AY14" i="13"/>
  <c r="B151" i="13"/>
  <c r="CI12" i="21"/>
  <c r="CH13" i="21"/>
  <c r="B215" i="21"/>
  <c r="C159" i="24"/>
  <c r="BG11" i="24"/>
  <c r="AF13" i="24"/>
  <c r="AG12" i="24"/>
  <c r="B116" i="24"/>
  <c r="C149" i="24"/>
  <c r="BA12" i="24"/>
  <c r="CI11" i="41"/>
  <c r="CH12" i="41"/>
  <c r="B214" i="41"/>
  <c r="BM10" i="41"/>
  <c r="C169" i="41"/>
  <c r="AM11" i="41"/>
  <c r="AL12" i="41"/>
  <c r="B126" i="41"/>
  <c r="Q10" i="41"/>
  <c r="C81" i="41"/>
  <c r="C11" i="41"/>
  <c r="B12" i="41"/>
  <c r="B60" i="41"/>
  <c r="CE10" i="54"/>
  <c r="C202" i="54"/>
  <c r="BE15" i="54"/>
  <c r="B163" i="54"/>
  <c r="C118" i="54"/>
  <c r="E118" i="54"/>
  <c r="AI14" i="54"/>
  <c r="I15" i="54"/>
  <c r="B75" i="54"/>
  <c r="Q11" i="21"/>
  <c r="C82" i="21"/>
  <c r="E82" i="21"/>
  <c r="BE16" i="54"/>
  <c r="AG16" i="54"/>
  <c r="I16" i="54"/>
  <c r="AU14" i="54"/>
  <c r="C140" i="54"/>
  <c r="E140" i="54"/>
  <c r="U15" i="54"/>
  <c r="B97" i="54"/>
  <c r="CK15" i="12"/>
  <c r="CK16" i="12"/>
  <c r="CL22" i="12"/>
  <c r="C218" i="12"/>
  <c r="CI16" i="12"/>
  <c r="BM15" i="12"/>
  <c r="BM16" i="12"/>
  <c r="C174" i="12"/>
  <c r="BK16" i="12"/>
  <c r="AL14" i="20"/>
  <c r="AM13" i="20"/>
  <c r="B128" i="20"/>
  <c r="AG13" i="21"/>
  <c r="AF14" i="21"/>
  <c r="B117" i="21"/>
  <c r="BY12" i="24"/>
  <c r="C193" i="24"/>
  <c r="CE9" i="41"/>
  <c r="C201" i="41"/>
  <c r="BW11" i="41"/>
  <c r="BV12" i="41"/>
  <c r="B192" i="41"/>
  <c r="BS9" i="41"/>
  <c r="C179" i="41"/>
  <c r="BE10" i="41"/>
  <c r="BD11" i="41"/>
  <c r="B158" i="41"/>
  <c r="BA10" i="41"/>
  <c r="C147" i="41"/>
  <c r="AS10" i="41"/>
  <c r="AR11" i="41"/>
  <c r="B136" i="41"/>
  <c r="AI9" i="41"/>
  <c r="C113" i="41"/>
  <c r="AA11" i="41"/>
  <c r="Z12" i="41"/>
  <c r="B104" i="41"/>
  <c r="W9" i="41"/>
  <c r="C91" i="41"/>
  <c r="I10" i="41"/>
  <c r="H11" i="41"/>
  <c r="B70" i="41"/>
  <c r="BW12" i="21"/>
  <c r="BV13" i="21"/>
  <c r="B193" i="21"/>
  <c r="AA12" i="21"/>
  <c r="Z13" i="21"/>
  <c r="B105" i="21"/>
  <c r="BA13" i="13"/>
  <c r="C150" i="13"/>
  <c r="E150" i="13"/>
  <c r="CK11" i="21"/>
  <c r="C214" i="21"/>
  <c r="BD13" i="24"/>
  <c r="BE12" i="24"/>
  <c r="B160" i="24"/>
  <c r="AI11" i="24"/>
  <c r="C115" i="24"/>
  <c r="C125" i="62"/>
  <c r="AO10" i="62"/>
  <c r="C180" i="62"/>
  <c r="BS10" i="62"/>
  <c r="B82" i="62"/>
  <c r="N12" i="62"/>
  <c r="O11" i="62"/>
  <c r="B214" i="62"/>
  <c r="CH12" i="62"/>
  <c r="CI11" i="62"/>
  <c r="B192" i="62"/>
  <c r="BV12" i="62"/>
  <c r="BW11" i="62"/>
  <c r="B170" i="62"/>
  <c r="BJ12" i="62"/>
  <c r="BK11" i="62"/>
  <c r="C114" i="62"/>
  <c r="AI10" i="62"/>
  <c r="B203" i="62"/>
  <c r="CB12" i="62"/>
  <c r="CC11" i="62"/>
  <c r="E10" i="62"/>
  <c r="C59" i="62"/>
  <c r="C147" i="62"/>
  <c r="BA10" i="62"/>
  <c r="B93" i="62"/>
  <c r="T12" i="62"/>
  <c r="U11" i="62"/>
  <c r="B71" i="62"/>
  <c r="H12" i="62"/>
  <c r="I11" i="62"/>
  <c r="B159" i="62"/>
  <c r="BD12" i="62"/>
  <c r="BE11" i="62"/>
  <c r="C103" i="62"/>
  <c r="AC10" i="62"/>
  <c r="B137" i="62"/>
  <c r="AR12" i="62"/>
  <c r="AS11" i="62"/>
  <c r="B126" i="62"/>
  <c r="AL12" i="62"/>
  <c r="AM11" i="62"/>
  <c r="B181" i="62"/>
  <c r="BP12" i="62"/>
  <c r="BQ11" i="62"/>
  <c r="C81" i="62"/>
  <c r="Q10" i="62"/>
  <c r="C213" i="62"/>
  <c r="CK10" i="62"/>
  <c r="C191" i="62"/>
  <c r="BY10" i="62"/>
  <c r="C169" i="62"/>
  <c r="BM10" i="62"/>
  <c r="B115" i="62"/>
  <c r="AF12" i="62"/>
  <c r="AG11" i="62"/>
  <c r="C202" i="62"/>
  <c r="CE10" i="62"/>
  <c r="B60" i="62"/>
  <c r="B12" i="62"/>
  <c r="C11" i="62"/>
  <c r="B148" i="62"/>
  <c r="AX12" i="62"/>
  <c r="AY11" i="62"/>
  <c r="C92" i="62"/>
  <c r="W10" i="62"/>
  <c r="C70" i="62"/>
  <c r="K10" i="62"/>
  <c r="C158" i="62"/>
  <c r="BG10" i="62"/>
  <c r="B104" i="62"/>
  <c r="Z12" i="62"/>
  <c r="AA11" i="62"/>
  <c r="C136" i="62"/>
  <c r="AU10" i="62"/>
  <c r="BB22" i="12"/>
  <c r="I145" i="12"/>
  <c r="C147" i="61"/>
  <c r="BA10" i="61"/>
  <c r="C213" i="61"/>
  <c r="CK10" i="61"/>
  <c r="C136" i="61"/>
  <c r="AU10" i="61"/>
  <c r="B192" i="61"/>
  <c r="BV12" i="61"/>
  <c r="BW11" i="61"/>
  <c r="C114" i="61"/>
  <c r="AI10" i="61"/>
  <c r="B203" i="61"/>
  <c r="CB12" i="61"/>
  <c r="CC11" i="61"/>
  <c r="C81" i="61"/>
  <c r="Q10" i="61"/>
  <c r="C92" i="61"/>
  <c r="W10" i="61"/>
  <c r="B181" i="61"/>
  <c r="BP12" i="61"/>
  <c r="BQ11" i="61"/>
  <c r="I149" i="12"/>
  <c r="I150" i="12"/>
  <c r="B60" i="61"/>
  <c r="B12" i="61"/>
  <c r="C11" i="61"/>
  <c r="B71" i="61"/>
  <c r="H12" i="61"/>
  <c r="I11" i="61"/>
  <c r="B159" i="61"/>
  <c r="BD12" i="61"/>
  <c r="BE11" i="61"/>
  <c r="B126" i="61"/>
  <c r="AL12" i="61"/>
  <c r="AM11" i="61"/>
  <c r="C103" i="61"/>
  <c r="AC10" i="61"/>
  <c r="B170" i="61"/>
  <c r="BJ12" i="61"/>
  <c r="BK11" i="61"/>
  <c r="I148" i="12"/>
  <c r="B148" i="61"/>
  <c r="AX12" i="61"/>
  <c r="AY11" i="61"/>
  <c r="B214" i="61"/>
  <c r="CH12" i="61"/>
  <c r="CI11" i="61"/>
  <c r="B137" i="61"/>
  <c r="AR12" i="61"/>
  <c r="AS11" i="61"/>
  <c r="C191" i="61"/>
  <c r="BY10" i="61"/>
  <c r="B115" i="61"/>
  <c r="AF12" i="61"/>
  <c r="AG11" i="61"/>
  <c r="C202" i="61"/>
  <c r="CE10" i="61"/>
  <c r="B82" i="61"/>
  <c r="N12" i="61"/>
  <c r="O11" i="61"/>
  <c r="B93" i="61"/>
  <c r="T12" i="61"/>
  <c r="U11" i="61"/>
  <c r="C180" i="61"/>
  <c r="BS10" i="61"/>
  <c r="I147" i="12"/>
  <c r="C59" i="61"/>
  <c r="E10" i="61"/>
  <c r="C70" i="61"/>
  <c r="K10" i="61"/>
  <c r="C158" i="61"/>
  <c r="BG10" i="61"/>
  <c r="C125" i="61"/>
  <c r="AO10" i="61"/>
  <c r="B104" i="61"/>
  <c r="Z12" i="61"/>
  <c r="AA11" i="61"/>
  <c r="C169" i="61"/>
  <c r="BM10" i="61"/>
  <c r="C103" i="60"/>
  <c r="AC10" i="60"/>
  <c r="C92" i="60"/>
  <c r="W10" i="60"/>
  <c r="C180" i="60"/>
  <c r="BS10" i="60"/>
  <c r="C169" i="60"/>
  <c r="BM10" i="60"/>
  <c r="B60" i="60"/>
  <c r="B12" i="60"/>
  <c r="C11" i="60"/>
  <c r="C213" i="60"/>
  <c r="CK10" i="60"/>
  <c r="B115" i="60"/>
  <c r="AF12" i="60"/>
  <c r="AG11" i="60"/>
  <c r="C202" i="60"/>
  <c r="CE10" i="60"/>
  <c r="C191" i="60"/>
  <c r="BY10" i="60"/>
  <c r="C81" i="60"/>
  <c r="Q10" i="60"/>
  <c r="C70" i="60"/>
  <c r="K10" i="60"/>
  <c r="C158" i="60"/>
  <c r="BG10" i="60"/>
  <c r="B148" i="60"/>
  <c r="AX12" i="60"/>
  <c r="AY11" i="60"/>
  <c r="C136" i="60"/>
  <c r="AU10" i="60"/>
  <c r="C125" i="60"/>
  <c r="AO10" i="60"/>
  <c r="B104" i="60"/>
  <c r="Z12" i="60"/>
  <c r="AA11" i="60"/>
  <c r="B93" i="60"/>
  <c r="T12" i="60"/>
  <c r="U11" i="60"/>
  <c r="B181" i="60"/>
  <c r="BP12" i="60"/>
  <c r="BQ11" i="60"/>
  <c r="B170" i="60"/>
  <c r="BJ12" i="60"/>
  <c r="BK11" i="60"/>
  <c r="C59" i="60"/>
  <c r="E10" i="60"/>
  <c r="B214" i="60"/>
  <c r="CH12" i="60"/>
  <c r="CI11" i="60"/>
  <c r="C114" i="60"/>
  <c r="AI10" i="60"/>
  <c r="B203" i="60"/>
  <c r="CB12" i="60"/>
  <c r="CC11" i="60"/>
  <c r="B192" i="60"/>
  <c r="BV12" i="60"/>
  <c r="BW11" i="60"/>
  <c r="B82" i="60"/>
  <c r="N12" i="60"/>
  <c r="O11" i="60"/>
  <c r="B71" i="60"/>
  <c r="H12" i="60"/>
  <c r="I11" i="60"/>
  <c r="B159" i="60"/>
  <c r="BD12" i="60"/>
  <c r="BE11" i="60"/>
  <c r="C147" i="60"/>
  <c r="E147" i="60"/>
  <c r="BA10" i="60"/>
  <c r="B137" i="60"/>
  <c r="AR12" i="60"/>
  <c r="AS11" i="60"/>
  <c r="B126" i="60"/>
  <c r="AL12" i="60"/>
  <c r="AM11" i="60"/>
  <c r="BD12" i="14"/>
  <c r="BE11" i="14"/>
  <c r="B159" i="14"/>
  <c r="E10" i="51"/>
  <c r="C59" i="51"/>
  <c r="E59" i="51"/>
  <c r="AF12" i="52"/>
  <c r="AG11" i="52"/>
  <c r="B115" i="52"/>
  <c r="T12" i="7"/>
  <c r="U11" i="7"/>
  <c r="B93" i="7"/>
  <c r="CH12" i="51"/>
  <c r="CI11" i="51"/>
  <c r="B214" i="51"/>
  <c r="C60" i="14"/>
  <c r="E60" i="14"/>
  <c r="E11" i="14"/>
  <c r="B13" i="14"/>
  <c r="C12" i="14"/>
  <c r="B61" i="14"/>
  <c r="BG10" i="7"/>
  <c r="C158" i="7"/>
  <c r="E158" i="7"/>
  <c r="CB12" i="7"/>
  <c r="CC11" i="7"/>
  <c r="B203" i="7"/>
  <c r="E10" i="54"/>
  <c r="C59" i="54"/>
  <c r="E59" i="54"/>
  <c r="AU10" i="14"/>
  <c r="C136" i="14"/>
  <c r="E136" i="14"/>
  <c r="CB13" i="14"/>
  <c r="CC12" i="14"/>
  <c r="B204" i="14"/>
  <c r="C169" i="10"/>
  <c r="K11" i="7"/>
  <c r="C71" i="7"/>
  <c r="E71" i="7"/>
  <c r="AF12" i="7"/>
  <c r="AG11" i="7"/>
  <c r="B115" i="7"/>
  <c r="C81" i="51"/>
  <c r="E81" i="51"/>
  <c r="Q10" i="51"/>
  <c r="C191" i="51"/>
  <c r="BY10" i="51"/>
  <c r="BV12" i="51"/>
  <c r="B192" i="51"/>
  <c r="BW11" i="51"/>
  <c r="C92" i="52"/>
  <c r="E92" i="52"/>
  <c r="W10" i="52"/>
  <c r="C169" i="9"/>
  <c r="BM10" i="9"/>
  <c r="BK11" i="9"/>
  <c r="BJ12" i="9"/>
  <c r="B170" i="9"/>
  <c r="AR12" i="7"/>
  <c r="AS11" i="7"/>
  <c r="B137" i="7"/>
  <c r="BS10" i="7"/>
  <c r="C180" i="7"/>
  <c r="AC10" i="51"/>
  <c r="C103" i="51"/>
  <c r="E103" i="51"/>
  <c r="Z12" i="51"/>
  <c r="B104" i="51"/>
  <c r="AA11" i="51"/>
  <c r="BJ12" i="51"/>
  <c r="BK11" i="51"/>
  <c r="B170" i="51"/>
  <c r="Q10" i="14"/>
  <c r="C81" i="14"/>
  <c r="E81" i="14"/>
  <c r="BS10" i="14"/>
  <c r="C180" i="14"/>
  <c r="BA10" i="51"/>
  <c r="C147" i="51"/>
  <c r="E147" i="51"/>
  <c r="C136" i="52"/>
  <c r="E136" i="52"/>
  <c r="AU10" i="52"/>
  <c r="BA10" i="54"/>
  <c r="C147" i="54"/>
  <c r="AL12" i="51"/>
  <c r="B126" i="51"/>
  <c r="AM11" i="51"/>
  <c r="I11" i="52"/>
  <c r="H12" i="52"/>
  <c r="B71" i="52"/>
  <c r="E12" i="10"/>
  <c r="C61" i="10"/>
  <c r="E61" i="10" s="1"/>
  <c r="B14" i="10"/>
  <c r="B63" i="10" s="1"/>
  <c r="C13" i="10"/>
  <c r="B62" i="10"/>
  <c r="AO10" i="9"/>
  <c r="C125" i="9"/>
  <c r="E125" i="9"/>
  <c r="AL12" i="9"/>
  <c r="B126" i="9"/>
  <c r="AM11" i="9"/>
  <c r="BG10" i="14"/>
  <c r="C158" i="14"/>
  <c r="E158" i="14"/>
  <c r="B12" i="51"/>
  <c r="C11" i="51"/>
  <c r="B60" i="51"/>
  <c r="C114" i="52"/>
  <c r="E114" i="52"/>
  <c r="AI10" i="52"/>
  <c r="W10" i="7"/>
  <c r="C92" i="7"/>
  <c r="E92" i="7"/>
  <c r="CK10" i="51"/>
  <c r="C213" i="51"/>
  <c r="C81" i="9"/>
  <c r="E81" i="9"/>
  <c r="Q10" i="9"/>
  <c r="O11" i="9"/>
  <c r="N12" i="9"/>
  <c r="B82" i="9"/>
  <c r="BD12" i="7"/>
  <c r="BE11" i="7"/>
  <c r="B159" i="7"/>
  <c r="CE10" i="7"/>
  <c r="C202" i="7"/>
  <c r="C11" i="54"/>
  <c r="B60" i="54"/>
  <c r="B12" i="54"/>
  <c r="AR12" i="14"/>
  <c r="AS11" i="14"/>
  <c r="B137" i="14"/>
  <c r="CE11" i="14"/>
  <c r="C203" i="14"/>
  <c r="C125" i="10"/>
  <c r="H13" i="7"/>
  <c r="I12" i="7"/>
  <c r="B72" i="7"/>
  <c r="AI10" i="7"/>
  <c r="C114" i="7"/>
  <c r="E114" i="7"/>
  <c r="N12" i="51"/>
  <c r="O11" i="51"/>
  <c r="B82" i="51"/>
  <c r="T12" i="52"/>
  <c r="B93" i="52"/>
  <c r="U11" i="52"/>
  <c r="AU10" i="7"/>
  <c r="C136" i="7"/>
  <c r="E136" i="7"/>
  <c r="BP12" i="7"/>
  <c r="BQ11" i="7"/>
  <c r="B181" i="7"/>
  <c r="BM10" i="51"/>
  <c r="C169" i="51"/>
  <c r="N12" i="14"/>
  <c r="B82" i="14"/>
  <c r="O11" i="14"/>
  <c r="BP12" i="14"/>
  <c r="BQ11" i="14"/>
  <c r="B181" i="14"/>
  <c r="AX12" i="51"/>
  <c r="AY11" i="51"/>
  <c r="B148" i="51"/>
  <c r="AR12" i="52"/>
  <c r="AS11" i="52"/>
  <c r="B137" i="52"/>
  <c r="B148" i="54"/>
  <c r="AY11" i="54"/>
  <c r="AX12" i="54"/>
  <c r="CK10" i="9"/>
  <c r="C213" i="9"/>
  <c r="CH12" i="9"/>
  <c r="B214" i="9"/>
  <c r="CI11" i="9"/>
  <c r="C125" i="51"/>
  <c r="E125" i="51"/>
  <c r="AO10" i="51"/>
  <c r="C70" i="52"/>
  <c r="E70" i="52"/>
  <c r="K10" i="52"/>
  <c r="AC10" i="10"/>
  <c r="C103" i="10"/>
  <c r="E103" i="10"/>
  <c r="Z12" i="10"/>
  <c r="AA11" i="10"/>
  <c r="B104" i="10"/>
  <c r="CD4" i="56"/>
  <c r="B198" i="56"/>
  <c r="CD4" i="57"/>
  <c r="B198" i="57"/>
  <c r="CD4" i="59"/>
  <c r="B198" i="59"/>
  <c r="CD4" i="58"/>
  <c r="B198" i="58"/>
  <c r="CD4" i="41"/>
  <c r="B198" i="41"/>
  <c r="CD4" i="29"/>
  <c r="B198" i="29"/>
  <c r="CD4" i="20"/>
  <c r="B198" i="20"/>
  <c r="CD4" i="12"/>
  <c r="B198" i="12"/>
  <c r="CD4" i="11"/>
  <c r="B198" i="11"/>
  <c r="CD4" i="9"/>
  <c r="B198" i="9"/>
  <c r="CD4" i="18"/>
  <c r="B198" i="18"/>
  <c r="CD4" i="7"/>
  <c r="B198" i="7"/>
  <c r="CD4" i="51"/>
  <c r="B198" i="51"/>
  <c r="C16" i="40"/>
  <c r="CD4" i="21"/>
  <c r="B198" i="21"/>
  <c r="CD4" i="54"/>
  <c r="B198" i="54"/>
  <c r="CD4" i="8"/>
  <c r="B198" i="8"/>
  <c r="CD4" i="14"/>
  <c r="B198" i="14"/>
  <c r="CD4" i="52"/>
  <c r="B198" i="52"/>
  <c r="CD4" i="13"/>
  <c r="B198" i="13"/>
  <c r="CD4" i="24"/>
  <c r="B198" i="24"/>
  <c r="CD4" i="17"/>
  <c r="B198" i="17"/>
  <c r="CD4" i="10"/>
  <c r="B198" i="10"/>
  <c r="C147" i="59"/>
  <c r="E147" i="59"/>
  <c r="BA10" i="59"/>
  <c r="C169" i="59"/>
  <c r="BM10" i="59"/>
  <c r="B192" i="59"/>
  <c r="BV12" i="59"/>
  <c r="BW11" i="59"/>
  <c r="C114" i="59"/>
  <c r="AI10" i="59"/>
  <c r="B203" i="59"/>
  <c r="CB12" i="59"/>
  <c r="CC11" i="59"/>
  <c r="C125" i="59"/>
  <c r="AO10" i="59"/>
  <c r="B60" i="59"/>
  <c r="B12" i="59"/>
  <c r="C11" i="59"/>
  <c r="B71" i="59"/>
  <c r="H12" i="59"/>
  <c r="I11" i="59"/>
  <c r="B159" i="59"/>
  <c r="BD12" i="59"/>
  <c r="BE11" i="59"/>
  <c r="B82" i="59"/>
  <c r="N12" i="59"/>
  <c r="O11" i="59"/>
  <c r="B93" i="59"/>
  <c r="T12" i="59"/>
  <c r="U11" i="59"/>
  <c r="C180" i="59"/>
  <c r="BS10" i="59"/>
  <c r="C103" i="59"/>
  <c r="AC10" i="59"/>
  <c r="B214" i="59"/>
  <c r="CH12" i="59"/>
  <c r="CI11" i="59"/>
  <c r="C136" i="59"/>
  <c r="AU10" i="59"/>
  <c r="B148" i="59"/>
  <c r="AX12" i="59"/>
  <c r="AY11" i="59"/>
  <c r="B170" i="59"/>
  <c r="BJ12" i="59"/>
  <c r="BK11" i="59"/>
  <c r="C191" i="59"/>
  <c r="BY10" i="59"/>
  <c r="B115" i="59"/>
  <c r="AF12" i="59"/>
  <c r="AG11" i="59"/>
  <c r="C202" i="59"/>
  <c r="CE10" i="59"/>
  <c r="B126" i="59"/>
  <c r="AL12" i="59"/>
  <c r="AM11" i="59"/>
  <c r="C59" i="59"/>
  <c r="E10" i="59"/>
  <c r="C70" i="59"/>
  <c r="K10" i="59"/>
  <c r="C158" i="59"/>
  <c r="E158" i="59"/>
  <c r="BG10" i="59"/>
  <c r="C81" i="59"/>
  <c r="Q10" i="59"/>
  <c r="C92" i="59"/>
  <c r="W10" i="59"/>
  <c r="B181" i="59"/>
  <c r="BP12" i="59"/>
  <c r="BQ11" i="59"/>
  <c r="B104" i="59"/>
  <c r="Z12" i="59"/>
  <c r="AA11" i="59"/>
  <c r="C213" i="59"/>
  <c r="CK10" i="59"/>
  <c r="B137" i="59"/>
  <c r="AR12" i="59"/>
  <c r="AS11" i="59"/>
  <c r="AF12" i="18"/>
  <c r="B115" i="18"/>
  <c r="AG11" i="18"/>
  <c r="B215" i="58"/>
  <c r="CH13" i="58"/>
  <c r="CI12" i="58"/>
  <c r="B93" i="58"/>
  <c r="T12" i="58"/>
  <c r="U11" i="58"/>
  <c r="B181" i="58"/>
  <c r="BP12" i="58"/>
  <c r="BQ11" i="58"/>
  <c r="C148" i="58"/>
  <c r="E148" i="58"/>
  <c r="BA11" i="58"/>
  <c r="C170" i="58"/>
  <c r="BM11" i="58"/>
  <c r="B115" i="58"/>
  <c r="AF12" i="58"/>
  <c r="AG11" i="58"/>
  <c r="B203" i="58"/>
  <c r="CB12" i="58"/>
  <c r="CC11" i="58"/>
  <c r="C192" i="58"/>
  <c r="BY11" i="58"/>
  <c r="C126" i="58"/>
  <c r="E126" i="58"/>
  <c r="AO11" i="58"/>
  <c r="B137" i="58"/>
  <c r="AR12" i="58"/>
  <c r="AS11" i="58"/>
  <c r="B61" i="58"/>
  <c r="B13" i="58"/>
  <c r="C12" i="58"/>
  <c r="C82" i="58"/>
  <c r="Q11" i="58"/>
  <c r="AF12" i="14"/>
  <c r="AG11" i="14"/>
  <c r="B115" i="14"/>
  <c r="H12" i="58"/>
  <c r="I11" i="58"/>
  <c r="B71" i="58"/>
  <c r="B159" i="58"/>
  <c r="BD12" i="58"/>
  <c r="BE11" i="58"/>
  <c r="B105" i="58"/>
  <c r="Z13" i="58"/>
  <c r="AA12" i="58"/>
  <c r="AI10" i="18"/>
  <c r="C114" i="18"/>
  <c r="E114" i="18"/>
  <c r="C214" i="58"/>
  <c r="CK11" i="58"/>
  <c r="C92" i="58"/>
  <c r="W10" i="58"/>
  <c r="C180" i="58"/>
  <c r="BS10" i="58"/>
  <c r="B149" i="58"/>
  <c r="AX13" i="58"/>
  <c r="AY12" i="58"/>
  <c r="B171" i="58"/>
  <c r="BJ13" i="58"/>
  <c r="BK12" i="58"/>
  <c r="C114" i="58"/>
  <c r="AI10" i="58"/>
  <c r="C202" i="58"/>
  <c r="CE10" i="58"/>
  <c r="B193" i="58"/>
  <c r="BV13" i="58"/>
  <c r="BW12" i="58"/>
  <c r="B127" i="58"/>
  <c r="AL13" i="58"/>
  <c r="AM12" i="58"/>
  <c r="W10" i="18"/>
  <c r="C92" i="18"/>
  <c r="E92" i="18"/>
  <c r="T12" i="18"/>
  <c r="U11" i="18"/>
  <c r="B93" i="18"/>
  <c r="C136" i="58"/>
  <c r="E136" i="58"/>
  <c r="AU10" i="58"/>
  <c r="C60" i="58"/>
  <c r="E11" i="58"/>
  <c r="B83" i="58"/>
  <c r="N13" i="58"/>
  <c r="O12" i="58"/>
  <c r="AI10" i="14"/>
  <c r="C114" i="14"/>
  <c r="E114" i="14"/>
  <c r="C70" i="58"/>
  <c r="K10" i="58"/>
  <c r="C158" i="58"/>
  <c r="BG10" i="58"/>
  <c r="C104" i="58"/>
  <c r="AC11" i="58"/>
  <c r="B170" i="57"/>
  <c r="BJ12" i="57"/>
  <c r="BK11" i="57"/>
  <c r="C114" i="57"/>
  <c r="AI10" i="57"/>
  <c r="C103" i="57"/>
  <c r="AC10" i="57"/>
  <c r="B192" i="57"/>
  <c r="BV12" i="57"/>
  <c r="BW11" i="57"/>
  <c r="B126" i="57"/>
  <c r="AL12" i="57"/>
  <c r="AM11" i="57"/>
  <c r="B71" i="57"/>
  <c r="H12" i="57"/>
  <c r="I11" i="57"/>
  <c r="C158" i="57"/>
  <c r="BG10" i="57"/>
  <c r="C180" i="57"/>
  <c r="BS10" i="57"/>
  <c r="C213" i="57"/>
  <c r="CK10" i="57"/>
  <c r="B137" i="57"/>
  <c r="AR12" i="57"/>
  <c r="AS11" i="57"/>
  <c r="C81" i="57"/>
  <c r="Q10" i="57"/>
  <c r="C147" i="57"/>
  <c r="BA10" i="57"/>
  <c r="B93" i="57"/>
  <c r="T12" i="57"/>
  <c r="U11" i="57"/>
  <c r="C202" i="57"/>
  <c r="CE10" i="57"/>
  <c r="B60" i="57"/>
  <c r="B12" i="57"/>
  <c r="C11" i="57"/>
  <c r="C169" i="57"/>
  <c r="BM10" i="57"/>
  <c r="B115" i="57"/>
  <c r="AF12" i="57"/>
  <c r="AG11" i="57"/>
  <c r="B104" i="57"/>
  <c r="Z12" i="57"/>
  <c r="AA11" i="57"/>
  <c r="C191" i="57"/>
  <c r="BY10" i="57"/>
  <c r="C125" i="57"/>
  <c r="E125" i="57"/>
  <c r="AO10" i="57"/>
  <c r="C70" i="57"/>
  <c r="K10" i="57"/>
  <c r="B159" i="57"/>
  <c r="BD12" i="57"/>
  <c r="BE11" i="57"/>
  <c r="B181" i="57"/>
  <c r="BP12" i="57"/>
  <c r="BQ11" i="57"/>
  <c r="B214" i="57"/>
  <c r="CH12" i="57"/>
  <c r="CI11" i="57"/>
  <c r="C136" i="57"/>
  <c r="E136" i="57"/>
  <c r="AU10" i="57"/>
  <c r="B82" i="57"/>
  <c r="N12" i="57"/>
  <c r="O11" i="57"/>
  <c r="B148" i="57"/>
  <c r="AX12" i="57"/>
  <c r="AY11" i="57"/>
  <c r="C92" i="57"/>
  <c r="W10" i="57"/>
  <c r="B203" i="57"/>
  <c r="CB12" i="57"/>
  <c r="CC11" i="57"/>
  <c r="C59" i="57"/>
  <c r="E10" i="57"/>
  <c r="C147" i="56"/>
  <c r="BA10" i="56"/>
  <c r="C214" i="56"/>
  <c r="CK11" i="56"/>
  <c r="C191" i="56"/>
  <c r="BY10" i="56"/>
  <c r="B71" i="56"/>
  <c r="H12" i="56"/>
  <c r="I11" i="56"/>
  <c r="C92" i="56"/>
  <c r="W10" i="56"/>
  <c r="B115" i="56"/>
  <c r="AF12" i="56"/>
  <c r="AG11" i="56"/>
  <c r="C136" i="56"/>
  <c r="E136" i="56"/>
  <c r="AU10" i="56"/>
  <c r="B159" i="56"/>
  <c r="BD12" i="56"/>
  <c r="BE11" i="56"/>
  <c r="C180" i="56"/>
  <c r="BS10" i="56"/>
  <c r="B203" i="56"/>
  <c r="CB12" i="56"/>
  <c r="CC11" i="56"/>
  <c r="B60" i="56"/>
  <c r="B12" i="56"/>
  <c r="C11" i="56"/>
  <c r="B104" i="56"/>
  <c r="Z12" i="56"/>
  <c r="AA11" i="56"/>
  <c r="B82" i="56"/>
  <c r="N12" i="56"/>
  <c r="O11" i="56"/>
  <c r="B126" i="56"/>
  <c r="AL12" i="56"/>
  <c r="AM11" i="56"/>
  <c r="B170" i="56"/>
  <c r="BJ12" i="56"/>
  <c r="BK11" i="56"/>
  <c r="B148" i="56"/>
  <c r="AX12" i="56"/>
  <c r="AY11" i="56"/>
  <c r="B215" i="56"/>
  <c r="CH13" i="56"/>
  <c r="CI12" i="56"/>
  <c r="B192" i="56"/>
  <c r="BV12" i="56"/>
  <c r="BW11" i="56"/>
  <c r="C70" i="56"/>
  <c r="K10" i="56"/>
  <c r="B93" i="56"/>
  <c r="T12" i="56"/>
  <c r="U11" i="56"/>
  <c r="C114" i="56"/>
  <c r="E114" i="56"/>
  <c r="AI10" i="56"/>
  <c r="B137" i="56"/>
  <c r="AR12" i="56"/>
  <c r="AS11" i="56"/>
  <c r="C158" i="56"/>
  <c r="BG10" i="56"/>
  <c r="B181" i="56"/>
  <c r="BP12" i="56"/>
  <c r="BQ11" i="56"/>
  <c r="C202" i="56"/>
  <c r="CE10" i="56"/>
  <c r="C59" i="56"/>
  <c r="E10" i="56"/>
  <c r="C103" i="56"/>
  <c r="E103" i="56"/>
  <c r="AC10" i="56"/>
  <c r="C81" i="56"/>
  <c r="Q10" i="56"/>
  <c r="C125" i="56"/>
  <c r="AO10" i="56"/>
  <c r="C169" i="56"/>
  <c r="BM10" i="56"/>
  <c r="B95" i="24"/>
  <c r="U13" i="24"/>
  <c r="T14" i="24"/>
  <c r="C180" i="20"/>
  <c r="BS10" i="20"/>
  <c r="BY10" i="13"/>
  <c r="C191" i="13"/>
  <c r="AF12" i="12"/>
  <c r="AG11" i="12"/>
  <c r="B115" i="12"/>
  <c r="AO10" i="54"/>
  <c r="C125" i="54"/>
  <c r="H12" i="11"/>
  <c r="I11" i="11"/>
  <c r="B71" i="11"/>
  <c r="BD12" i="11"/>
  <c r="BE11" i="11"/>
  <c r="B159" i="11"/>
  <c r="T12" i="8"/>
  <c r="U11" i="8"/>
  <c r="B93" i="8"/>
  <c r="BS10" i="8"/>
  <c r="C180" i="8"/>
  <c r="AC11" i="18"/>
  <c r="C104" i="18"/>
  <c r="E104" i="18"/>
  <c r="BV13" i="18"/>
  <c r="BW12" i="18"/>
  <c r="B193" i="18"/>
  <c r="AC12" i="7"/>
  <c r="C105" i="7"/>
  <c r="E105" i="7"/>
  <c r="BV12" i="7"/>
  <c r="BW11" i="7"/>
  <c r="B192" i="7"/>
  <c r="BS10" i="24"/>
  <c r="C180" i="24"/>
  <c r="B214" i="13"/>
  <c r="CH12" i="13"/>
  <c r="CI11" i="13"/>
  <c r="CH12" i="54"/>
  <c r="CI11" i="54"/>
  <c r="B214" i="54"/>
  <c r="W10" i="11"/>
  <c r="C92" i="11"/>
  <c r="BS10" i="11"/>
  <c r="C180" i="11"/>
  <c r="Z13" i="9"/>
  <c r="AA12" i="9"/>
  <c r="B105" i="9"/>
  <c r="BA11" i="9"/>
  <c r="C148" i="9"/>
  <c r="E148" i="9"/>
  <c r="BV13" i="9"/>
  <c r="BW12" i="9"/>
  <c r="B193" i="9"/>
  <c r="K10" i="8"/>
  <c r="C70" i="8"/>
  <c r="E70" i="8"/>
  <c r="BD12" i="8"/>
  <c r="BE11" i="8"/>
  <c r="B159" i="8"/>
  <c r="N13" i="18"/>
  <c r="O12" i="18"/>
  <c r="B83" i="18"/>
  <c r="BM11" i="18"/>
  <c r="C170" i="18"/>
  <c r="Q12" i="7"/>
  <c r="C83" i="7"/>
  <c r="E83" i="7"/>
  <c r="BJ14" i="7"/>
  <c r="BK13" i="7"/>
  <c r="B172" i="7"/>
  <c r="C202" i="24"/>
  <c r="CE10" i="24"/>
  <c r="H12" i="12"/>
  <c r="I11" i="12"/>
  <c r="B71" i="12"/>
  <c r="Q10" i="54"/>
  <c r="C81" i="54"/>
  <c r="E81" i="54"/>
  <c r="B192" i="54"/>
  <c r="BV12" i="54"/>
  <c r="BW11" i="54"/>
  <c r="AF14" i="11"/>
  <c r="AG13" i="11"/>
  <c r="B117" i="11"/>
  <c r="CB14" i="11"/>
  <c r="CC13" i="11"/>
  <c r="B205" i="11"/>
  <c r="AR12" i="8"/>
  <c r="AS11" i="8"/>
  <c r="B137" i="8"/>
  <c r="E11" i="18"/>
  <c r="C60" i="18"/>
  <c r="E60" i="18"/>
  <c r="AX13" i="18"/>
  <c r="AY12" i="18"/>
  <c r="B149" i="18"/>
  <c r="K10" i="17"/>
  <c r="C70" i="17"/>
  <c r="E70" i="17"/>
  <c r="AF12" i="17"/>
  <c r="AG11" i="17"/>
  <c r="B115" i="17"/>
  <c r="BG10" i="17"/>
  <c r="C158" i="17"/>
  <c r="E158" i="17"/>
  <c r="B14" i="7"/>
  <c r="C13" i="7"/>
  <c r="B62" i="7"/>
  <c r="BA12" i="7"/>
  <c r="C149" i="7"/>
  <c r="E149" i="7"/>
  <c r="C71" i="24"/>
  <c r="E71" i="24"/>
  <c r="K11" i="24"/>
  <c r="I12" i="24"/>
  <c r="H13" i="24"/>
  <c r="B72" i="24"/>
  <c r="BM10" i="13"/>
  <c r="C169" i="13"/>
  <c r="B93" i="12"/>
  <c r="T12" i="12"/>
  <c r="U11" i="12"/>
  <c r="AC10" i="54"/>
  <c r="C103" i="54"/>
  <c r="E103" i="54"/>
  <c r="BJ13" i="54"/>
  <c r="B171" i="54"/>
  <c r="BK12" i="54"/>
  <c r="AR12" i="11"/>
  <c r="AS11" i="11"/>
  <c r="B137" i="11"/>
  <c r="B13" i="9"/>
  <c r="C12" i="9"/>
  <c r="B61" i="9"/>
  <c r="AI10" i="8"/>
  <c r="C114" i="8"/>
  <c r="E114" i="8"/>
  <c r="CB12" i="8"/>
  <c r="CC11" i="8"/>
  <c r="B203" i="8"/>
  <c r="AO11" i="18"/>
  <c r="C126" i="18"/>
  <c r="E126" i="18"/>
  <c r="CH13" i="18"/>
  <c r="CI12" i="18"/>
  <c r="B215" i="18"/>
  <c r="W10" i="17"/>
  <c r="C92" i="17"/>
  <c r="E92" i="17"/>
  <c r="AR12" i="17"/>
  <c r="AS11" i="17"/>
  <c r="B137" i="17"/>
  <c r="CE10" i="17"/>
  <c r="C202" i="17"/>
  <c r="AL14" i="7"/>
  <c r="AM13" i="7"/>
  <c r="B128" i="7"/>
  <c r="CK10" i="7"/>
  <c r="C213" i="7"/>
  <c r="W12" i="24"/>
  <c r="C94" i="24"/>
  <c r="BM10" i="21"/>
  <c r="C169" i="21"/>
  <c r="BJ12" i="21"/>
  <c r="B170" i="21"/>
  <c r="BK11" i="21"/>
  <c r="BP12" i="20"/>
  <c r="B181" i="20"/>
  <c r="BQ11" i="20"/>
  <c r="B192" i="13"/>
  <c r="BV12" i="13"/>
  <c r="BW11" i="13"/>
  <c r="AI10" i="12"/>
  <c r="C114" i="12"/>
  <c r="E114" i="12"/>
  <c r="B126" i="54"/>
  <c r="AL12" i="54"/>
  <c r="AM11" i="54"/>
  <c r="K10" i="11"/>
  <c r="C70" i="11"/>
  <c r="E70" i="11"/>
  <c r="BG10" i="11"/>
  <c r="C158" i="11"/>
  <c r="E158" i="11"/>
  <c r="W10" i="8"/>
  <c r="C92" i="8"/>
  <c r="E92" i="8"/>
  <c r="BP12" i="8"/>
  <c r="BQ11" i="8"/>
  <c r="B181" i="8"/>
  <c r="Z13" i="18"/>
  <c r="AA12" i="18"/>
  <c r="B105" i="18"/>
  <c r="BY11" i="18"/>
  <c r="C192" i="18"/>
  <c r="Z14" i="7"/>
  <c r="AA13" i="7"/>
  <c r="B106" i="7"/>
  <c r="BY10" i="7"/>
  <c r="C191" i="7"/>
  <c r="BP12" i="24"/>
  <c r="BQ11" i="24"/>
  <c r="B181" i="24"/>
  <c r="CK10" i="13"/>
  <c r="C213" i="13"/>
  <c r="AU11" i="12"/>
  <c r="C137" i="12"/>
  <c r="E137" i="12"/>
  <c r="B138" i="12"/>
  <c r="AR13" i="12"/>
  <c r="AS12" i="12"/>
  <c r="CK10" i="54"/>
  <c r="C213" i="54"/>
  <c r="T12" i="11"/>
  <c r="U11" i="11"/>
  <c r="B93" i="11"/>
  <c r="BP12" i="11"/>
  <c r="BQ11" i="11"/>
  <c r="B181" i="11"/>
  <c r="AC11" i="9"/>
  <c r="C104" i="9"/>
  <c r="E104" i="9"/>
  <c r="AX13" i="9"/>
  <c r="AY12" i="9"/>
  <c r="B149" i="9"/>
  <c r="BY11" i="9"/>
  <c r="C192" i="9"/>
  <c r="H12" i="8"/>
  <c r="I11" i="8"/>
  <c r="B71" i="8"/>
  <c r="BG10" i="8"/>
  <c r="C158" i="8"/>
  <c r="E158" i="8"/>
  <c r="Q11" i="18"/>
  <c r="C82" i="18"/>
  <c r="E82" i="18"/>
  <c r="BJ13" i="18"/>
  <c r="BK12" i="18"/>
  <c r="B171" i="18"/>
  <c r="N14" i="7"/>
  <c r="O13" i="7"/>
  <c r="B84" i="7"/>
  <c r="BM12" i="7"/>
  <c r="C171" i="7"/>
  <c r="CB12" i="24"/>
  <c r="B203" i="24"/>
  <c r="CC11" i="24"/>
  <c r="K10" i="12"/>
  <c r="C70" i="12"/>
  <c r="E70" i="12"/>
  <c r="B82" i="54"/>
  <c r="N12" i="54"/>
  <c r="O11" i="54"/>
  <c r="BY10" i="54"/>
  <c r="C191" i="54"/>
  <c r="AI12" i="11"/>
  <c r="C116" i="11"/>
  <c r="CE12" i="11"/>
  <c r="C204" i="11"/>
  <c r="AU10" i="8"/>
  <c r="C136" i="8"/>
  <c r="B13" i="18"/>
  <c r="C12" i="18"/>
  <c r="B61" i="18"/>
  <c r="BA11" i="18"/>
  <c r="C148" i="18"/>
  <c r="E148" i="18"/>
  <c r="H12" i="17"/>
  <c r="I11" i="17"/>
  <c r="B71" i="17"/>
  <c r="AI10" i="17"/>
  <c r="C114" i="17"/>
  <c r="E114" i="17"/>
  <c r="BD12" i="17"/>
  <c r="BE11" i="17"/>
  <c r="B159" i="17"/>
  <c r="E12" i="7"/>
  <c r="C61" i="7"/>
  <c r="E61" i="7"/>
  <c r="AX14" i="7"/>
  <c r="AY13" i="7"/>
  <c r="B150" i="7"/>
  <c r="B170" i="13"/>
  <c r="BJ12" i="13"/>
  <c r="BK11" i="13"/>
  <c r="W10" i="12"/>
  <c r="C92" i="12"/>
  <c r="E92" i="12"/>
  <c r="B104" i="54"/>
  <c r="Z12" i="54"/>
  <c r="AA11" i="54"/>
  <c r="BM11" i="54"/>
  <c r="C170" i="54"/>
  <c r="AU10" i="11"/>
  <c r="C136" i="11"/>
  <c r="E136" i="11"/>
  <c r="E11" i="9"/>
  <c r="C60" i="9"/>
  <c r="E60" i="9"/>
  <c r="AF12" i="8"/>
  <c r="AG11" i="8"/>
  <c r="B115" i="8"/>
  <c r="CE10" i="8"/>
  <c r="C202" i="8"/>
  <c r="AL13" i="18"/>
  <c r="AM12" i="18"/>
  <c r="B127" i="18"/>
  <c r="CK11" i="18"/>
  <c r="C214" i="18"/>
  <c r="T12" i="17"/>
  <c r="U11" i="17"/>
  <c r="B93" i="17"/>
  <c r="AU10" i="17"/>
  <c r="C136" i="17"/>
  <c r="CB12" i="17"/>
  <c r="CC11" i="17"/>
  <c r="B203" i="17"/>
  <c r="AO12" i="7"/>
  <c r="C127" i="7"/>
  <c r="E127" i="7"/>
  <c r="CH12" i="7"/>
  <c r="CI11" i="7"/>
  <c r="B214" i="7"/>
  <c r="C104" i="24"/>
  <c r="E104" i="24"/>
  <c r="AC11" i="24"/>
  <c r="Q11" i="24"/>
  <c r="C82" i="24"/>
  <c r="E82" i="24"/>
  <c r="E12" i="24"/>
  <c r="C61" i="24"/>
  <c r="E61" i="24"/>
  <c r="B14" i="24"/>
  <c r="B62" i="24"/>
  <c r="C13" i="24"/>
  <c r="AA12" i="24"/>
  <c r="Z13" i="24"/>
  <c r="B105" i="24"/>
  <c r="B83" i="24"/>
  <c r="O12" i="24"/>
  <c r="N13" i="24"/>
  <c r="BA11" i="52"/>
  <c r="C148" i="52"/>
  <c r="AY12" i="52"/>
  <c r="AX13" i="52"/>
  <c r="B149" i="52"/>
  <c r="C59" i="21"/>
  <c r="E59" i="21"/>
  <c r="E10" i="21"/>
  <c r="BP12" i="13"/>
  <c r="BQ11" i="13"/>
  <c r="B181" i="13"/>
  <c r="C92" i="20"/>
  <c r="E92" i="20"/>
  <c r="W10" i="20"/>
  <c r="BD12" i="20"/>
  <c r="B159" i="20"/>
  <c r="BE11" i="20"/>
  <c r="BM10" i="52"/>
  <c r="C169" i="52"/>
  <c r="CK10" i="20"/>
  <c r="C213" i="20"/>
  <c r="I11" i="20"/>
  <c r="H12" i="20"/>
  <c r="B71" i="20"/>
  <c r="AI10" i="20"/>
  <c r="C114" i="20"/>
  <c r="E114" i="20"/>
  <c r="N12" i="52"/>
  <c r="B82" i="52"/>
  <c r="O11" i="52"/>
  <c r="CE10" i="29"/>
  <c r="C202" i="29"/>
  <c r="CB12" i="29"/>
  <c r="B203" i="29"/>
  <c r="CC11" i="29"/>
  <c r="CB12" i="21"/>
  <c r="B203" i="21"/>
  <c r="CC11" i="21"/>
  <c r="AX12" i="21"/>
  <c r="B148" i="21"/>
  <c r="AY11" i="21"/>
  <c r="CE11" i="20"/>
  <c r="C203" i="20"/>
  <c r="Z12" i="52"/>
  <c r="B104" i="52"/>
  <c r="AA11" i="52"/>
  <c r="C213" i="52"/>
  <c r="CK10" i="52"/>
  <c r="B12" i="21"/>
  <c r="B60" i="21"/>
  <c r="C11" i="21"/>
  <c r="BY10" i="52"/>
  <c r="C191" i="52"/>
  <c r="BV12" i="52"/>
  <c r="B192" i="52"/>
  <c r="BW11" i="52"/>
  <c r="BS10" i="13"/>
  <c r="C180" i="13"/>
  <c r="T12" i="20"/>
  <c r="B93" i="20"/>
  <c r="U11" i="20"/>
  <c r="BG10" i="20"/>
  <c r="C158" i="20"/>
  <c r="E158" i="20"/>
  <c r="BK11" i="52"/>
  <c r="BJ12" i="52"/>
  <c r="B170" i="52"/>
  <c r="CH12" i="20"/>
  <c r="CI11" i="20"/>
  <c r="B214" i="20"/>
  <c r="K10" i="20"/>
  <c r="C70" i="20"/>
  <c r="E70" i="20"/>
  <c r="AF12" i="20"/>
  <c r="B115" i="20"/>
  <c r="AG11" i="20"/>
  <c r="C81" i="52"/>
  <c r="E81" i="52"/>
  <c r="Q10" i="52"/>
  <c r="C125" i="52"/>
  <c r="E125" i="52"/>
  <c r="AO10" i="52"/>
  <c r="AM11" i="52"/>
  <c r="AL12" i="52"/>
  <c r="B126" i="52"/>
  <c r="C202" i="21"/>
  <c r="CE10" i="21"/>
  <c r="C147" i="21"/>
  <c r="BA10" i="21"/>
  <c r="CC12" i="20"/>
  <c r="CB13" i="20"/>
  <c r="B204" i="20"/>
  <c r="C103" i="52"/>
  <c r="E103" i="52"/>
  <c r="AC10" i="52"/>
  <c r="CH12" i="52"/>
  <c r="B214" i="52"/>
  <c r="CI11" i="52"/>
  <c r="W10" i="13"/>
  <c r="C92" i="13"/>
  <c r="E92" i="13"/>
  <c r="T12" i="13"/>
  <c r="U11" i="13"/>
  <c r="B93" i="13"/>
  <c r="AS12" i="21"/>
  <c r="AR13" i="21"/>
  <c r="B138" i="21"/>
  <c r="Q11" i="20"/>
  <c r="C82" i="20"/>
  <c r="E82" i="20"/>
  <c r="B193" i="20"/>
  <c r="BV13" i="20"/>
  <c r="BW12" i="20"/>
  <c r="C82" i="13"/>
  <c r="E82" i="13"/>
  <c r="Q11" i="13"/>
  <c r="AR12" i="13"/>
  <c r="AS11" i="13"/>
  <c r="B137" i="13"/>
  <c r="BP14" i="54"/>
  <c r="B183" i="54"/>
  <c r="BQ13" i="54"/>
  <c r="AI10" i="29"/>
  <c r="C114" i="29"/>
  <c r="B107" i="20"/>
  <c r="Z15" i="20"/>
  <c r="AA14" i="20"/>
  <c r="AS11" i="20"/>
  <c r="AR12" i="20"/>
  <c r="B137" i="20"/>
  <c r="BJ12" i="20"/>
  <c r="BK11" i="20"/>
  <c r="B170" i="20"/>
  <c r="E10" i="13"/>
  <c r="C59" i="13"/>
  <c r="E59" i="13"/>
  <c r="H12" i="13"/>
  <c r="I11" i="13"/>
  <c r="B71" i="13"/>
  <c r="BG11" i="13"/>
  <c r="C159" i="13"/>
  <c r="E159" i="13"/>
  <c r="BP12" i="12"/>
  <c r="BQ11" i="12"/>
  <c r="B181" i="12"/>
  <c r="AR12" i="29"/>
  <c r="AS11" i="29"/>
  <c r="B137" i="29"/>
  <c r="B126" i="13"/>
  <c r="AM11" i="13"/>
  <c r="AL12" i="13"/>
  <c r="CE11" i="13"/>
  <c r="C203" i="13"/>
  <c r="N13" i="12"/>
  <c r="O12" i="12"/>
  <c r="B83" i="12"/>
  <c r="CE10" i="12"/>
  <c r="C202" i="12"/>
  <c r="H12" i="29"/>
  <c r="I11" i="29"/>
  <c r="B71" i="29"/>
  <c r="BG10" i="29"/>
  <c r="C158" i="29"/>
  <c r="AC11" i="13"/>
  <c r="C104" i="13"/>
  <c r="E104" i="13"/>
  <c r="B13" i="12"/>
  <c r="C12" i="12"/>
  <c r="B61" i="12"/>
  <c r="T12" i="29"/>
  <c r="U11" i="29"/>
  <c r="B93" i="29"/>
  <c r="BS10" i="29"/>
  <c r="C180" i="29"/>
  <c r="AU11" i="21"/>
  <c r="C137" i="21"/>
  <c r="N13" i="20"/>
  <c r="B83" i="20"/>
  <c r="O12" i="20"/>
  <c r="BY11" i="20"/>
  <c r="C192" i="20"/>
  <c r="N13" i="13"/>
  <c r="B83" i="13"/>
  <c r="O12" i="13"/>
  <c r="AU10" i="13"/>
  <c r="C136" i="13"/>
  <c r="E136" i="13"/>
  <c r="BS12" i="54"/>
  <c r="C182" i="54"/>
  <c r="AF12" i="29"/>
  <c r="AG11" i="29"/>
  <c r="B115" i="29"/>
  <c r="AC13" i="20"/>
  <c r="C106" i="20"/>
  <c r="AU10" i="20"/>
  <c r="C136" i="20"/>
  <c r="BM10" i="20"/>
  <c r="C169" i="20"/>
  <c r="B60" i="13"/>
  <c r="B12" i="13"/>
  <c r="C11" i="13"/>
  <c r="K10" i="13"/>
  <c r="C70" i="13"/>
  <c r="E70" i="13"/>
  <c r="B160" i="13"/>
  <c r="BD13" i="13"/>
  <c r="BE12" i="13"/>
  <c r="BS10" i="12"/>
  <c r="C180" i="12"/>
  <c r="AU10" i="29"/>
  <c r="C136" i="29"/>
  <c r="AO10" i="13"/>
  <c r="C125" i="13"/>
  <c r="E125" i="13"/>
  <c r="CB13" i="13"/>
  <c r="B204" i="13"/>
  <c r="CC12" i="13"/>
  <c r="Q11" i="12"/>
  <c r="C82" i="12"/>
  <c r="E82" i="12"/>
  <c r="CB12" i="12"/>
  <c r="CC11" i="12"/>
  <c r="B203" i="12"/>
  <c r="K10" i="29"/>
  <c r="C70" i="29"/>
  <c r="BD12" i="29"/>
  <c r="BE11" i="29"/>
  <c r="B159" i="29"/>
  <c r="AA12" i="13"/>
  <c r="Z13" i="13"/>
  <c r="B105" i="13"/>
  <c r="C114" i="13"/>
  <c r="E114" i="13"/>
  <c r="AI10" i="13"/>
  <c r="AF12" i="13"/>
  <c r="B115" i="13"/>
  <c r="AG11" i="13"/>
  <c r="E11" i="12"/>
  <c r="C60" i="12"/>
  <c r="E60" i="12"/>
  <c r="W10" i="29"/>
  <c r="C92" i="29"/>
  <c r="BP12" i="29"/>
  <c r="BQ11" i="29"/>
  <c r="B181" i="29"/>
  <c r="AU10" i="24"/>
  <c r="C136" i="24"/>
  <c r="W11" i="21"/>
  <c r="C93" i="21"/>
  <c r="E93" i="21"/>
  <c r="U12" i="21"/>
  <c r="T13" i="21"/>
  <c r="B94" i="21"/>
  <c r="E11" i="20"/>
  <c r="C60" i="20"/>
  <c r="E60" i="20"/>
  <c r="BG11" i="12"/>
  <c r="C159" i="12"/>
  <c r="E159" i="12"/>
  <c r="BS11" i="21"/>
  <c r="C181" i="21"/>
  <c r="BQ12" i="21"/>
  <c r="BP13" i="21"/>
  <c r="B182" i="21"/>
  <c r="AO12" i="12"/>
  <c r="C127" i="12"/>
  <c r="E127" i="12"/>
  <c r="Z12" i="12"/>
  <c r="AA11" i="12"/>
  <c r="B104" i="12"/>
  <c r="Z13" i="14"/>
  <c r="AA12" i="14"/>
  <c r="B105" i="14"/>
  <c r="E11" i="52"/>
  <c r="C60" i="52"/>
  <c r="E60" i="52"/>
  <c r="C70" i="21"/>
  <c r="E70" i="21"/>
  <c r="K10" i="21"/>
  <c r="AL12" i="21"/>
  <c r="B126" i="21"/>
  <c r="AM11" i="21"/>
  <c r="AX13" i="20"/>
  <c r="AY12" i="20"/>
  <c r="B149" i="20"/>
  <c r="BS11" i="17"/>
  <c r="C181" i="17"/>
  <c r="BV13" i="14"/>
  <c r="BW12" i="14"/>
  <c r="B193" i="14"/>
  <c r="C159" i="21"/>
  <c r="E159" i="21"/>
  <c r="BG11" i="21"/>
  <c r="BE12" i="21"/>
  <c r="BD13" i="21"/>
  <c r="B160" i="21"/>
  <c r="AR12" i="24"/>
  <c r="AS11" i="24"/>
  <c r="B137" i="24"/>
  <c r="B13" i="20"/>
  <c r="C12" i="20"/>
  <c r="B61" i="20"/>
  <c r="B160" i="12"/>
  <c r="BE12" i="12"/>
  <c r="BD13" i="12"/>
  <c r="B128" i="12"/>
  <c r="AM13" i="12"/>
  <c r="AL14" i="12"/>
  <c r="AC10" i="12"/>
  <c r="C103" i="12"/>
  <c r="E103" i="12"/>
  <c r="AC11" i="14"/>
  <c r="C104" i="14"/>
  <c r="E104" i="14"/>
  <c r="B13" i="52"/>
  <c r="C12" i="52"/>
  <c r="B61" i="52"/>
  <c r="H12" i="21"/>
  <c r="B71" i="21"/>
  <c r="I11" i="21"/>
  <c r="AO10" i="21"/>
  <c r="C125" i="21"/>
  <c r="BA11" i="20"/>
  <c r="C148" i="20"/>
  <c r="E148" i="20"/>
  <c r="BP13" i="17"/>
  <c r="BQ12" i="17"/>
  <c r="B182" i="17"/>
  <c r="BY11" i="14"/>
  <c r="C192" i="14"/>
  <c r="BG12" i="24"/>
  <c r="C160" i="24"/>
  <c r="AC12" i="21"/>
  <c r="C105" i="21"/>
  <c r="E105" i="21"/>
  <c r="BV14" i="21"/>
  <c r="BW13" i="21"/>
  <c r="B194" i="21"/>
  <c r="K10" i="41"/>
  <c r="C70" i="41"/>
  <c r="Z13" i="41"/>
  <c r="AA12" i="41"/>
  <c r="B105" i="41"/>
  <c r="C136" i="41"/>
  <c r="AU10" i="41"/>
  <c r="BD12" i="41"/>
  <c r="BE11" i="41"/>
  <c r="B159" i="41"/>
  <c r="BY11" i="41"/>
  <c r="C192" i="41"/>
  <c r="AF15" i="21"/>
  <c r="AG14" i="21"/>
  <c r="B118" i="21"/>
  <c r="AO13" i="20"/>
  <c r="C128" i="20"/>
  <c r="C97" i="54"/>
  <c r="E97" i="54"/>
  <c r="I90" i="54"/>
  <c r="W15" i="54"/>
  <c r="W16" i="54"/>
  <c r="E11" i="41"/>
  <c r="C60" i="41"/>
  <c r="AL13" i="41"/>
  <c r="AM12" i="41"/>
  <c r="B127" i="41"/>
  <c r="CK11" i="41"/>
  <c r="C214" i="41"/>
  <c r="AF14" i="24"/>
  <c r="AG13" i="24"/>
  <c r="B117" i="24"/>
  <c r="CK12" i="21"/>
  <c r="C215" i="21"/>
  <c r="BA14" i="13"/>
  <c r="C151" i="13"/>
  <c r="E151" i="13"/>
  <c r="T12" i="41"/>
  <c r="U11" i="41"/>
  <c r="B93" i="41"/>
  <c r="AI10" i="41"/>
  <c r="C114" i="41"/>
  <c r="AX13" i="41"/>
  <c r="AY12" i="41"/>
  <c r="B149" i="41"/>
  <c r="BS10" i="41"/>
  <c r="C180" i="41"/>
  <c r="CB12" i="41"/>
  <c r="CC11" i="41"/>
  <c r="B203" i="41"/>
  <c r="BY13" i="24"/>
  <c r="C194" i="24"/>
  <c r="N14" i="21"/>
  <c r="O13" i="21"/>
  <c r="B84" i="21"/>
  <c r="CB13" i="54"/>
  <c r="CC12" i="54"/>
  <c r="B204" i="54"/>
  <c r="N13" i="41"/>
  <c r="O12" i="41"/>
  <c r="B83" i="41"/>
  <c r="BM11" i="41"/>
  <c r="C170" i="41"/>
  <c r="AX15" i="24"/>
  <c r="AY14" i="24"/>
  <c r="B151" i="24"/>
  <c r="BD14" i="24"/>
  <c r="BE13" i="24"/>
  <c r="B161" i="24"/>
  <c r="Z14" i="21"/>
  <c r="AA13" i="21"/>
  <c r="B106" i="21"/>
  <c r="C193" i="21"/>
  <c r="BY12" i="21"/>
  <c r="H12" i="41"/>
  <c r="I11" i="41"/>
  <c r="B71" i="41"/>
  <c r="AC11" i="41"/>
  <c r="C104" i="41"/>
  <c r="AR12" i="41"/>
  <c r="AS11" i="41"/>
  <c r="B137" i="41"/>
  <c r="BG10" i="41"/>
  <c r="C158" i="41"/>
  <c r="BV13" i="41"/>
  <c r="BW12" i="41"/>
  <c r="B193" i="41"/>
  <c r="C117" i="21"/>
  <c r="E117" i="21"/>
  <c r="AI13" i="21"/>
  <c r="AL15" i="20"/>
  <c r="AM14" i="20"/>
  <c r="B129" i="20"/>
  <c r="C75" i="54"/>
  <c r="E75" i="54"/>
  <c r="I69" i="54"/>
  <c r="K15" i="54"/>
  <c r="K16" i="54"/>
  <c r="L22" i="54"/>
  <c r="C163" i="54"/>
  <c r="E163" i="54"/>
  <c r="I158" i="54"/>
  <c r="BG15" i="54"/>
  <c r="BG16" i="54"/>
  <c r="BH22" i="54"/>
  <c r="B13" i="41"/>
  <c r="C12" i="41"/>
  <c r="B61" i="41"/>
  <c r="AO11" i="41"/>
  <c r="C126" i="41"/>
  <c r="CH13" i="41"/>
  <c r="CI12" i="41"/>
  <c r="B215" i="41"/>
  <c r="AI12" i="24"/>
  <c r="C116" i="24"/>
  <c r="CH14" i="21"/>
  <c r="CI13" i="21"/>
  <c r="B216" i="21"/>
  <c r="AY15" i="13"/>
  <c r="B152" i="13"/>
  <c r="W10" i="41"/>
  <c r="C92" i="41"/>
  <c r="AF12" i="41"/>
  <c r="AG11" i="41"/>
  <c r="B115" i="41"/>
  <c r="BA11" i="41"/>
  <c r="C148" i="41"/>
  <c r="BP12" i="41"/>
  <c r="BQ11" i="41"/>
  <c r="B181" i="41"/>
  <c r="CE10" i="41"/>
  <c r="C202" i="41"/>
  <c r="BV15" i="24"/>
  <c r="BW14" i="24"/>
  <c r="B195" i="24"/>
  <c r="U16" i="54"/>
  <c r="C141" i="54"/>
  <c r="E141" i="54"/>
  <c r="I137" i="54"/>
  <c r="AU15" i="54"/>
  <c r="AU16" i="54"/>
  <c r="AV22" i="54"/>
  <c r="Q12" i="21"/>
  <c r="C83" i="21"/>
  <c r="E83" i="21"/>
  <c r="C119" i="54"/>
  <c r="E119" i="54"/>
  <c r="I113" i="54"/>
  <c r="AI15" i="54"/>
  <c r="AI16" i="54"/>
  <c r="AJ22" i="54"/>
  <c r="C203" i="54"/>
  <c r="CE11" i="54"/>
  <c r="Q11" i="41"/>
  <c r="C82" i="41"/>
  <c r="BJ13" i="41"/>
  <c r="BK12" i="41"/>
  <c r="B171" i="41"/>
  <c r="C150" i="24"/>
  <c r="BA13" i="24"/>
  <c r="B105" i="62"/>
  <c r="Z13" i="62"/>
  <c r="AA12" i="62"/>
  <c r="C148" i="62"/>
  <c r="BA11" i="62"/>
  <c r="C60" i="62"/>
  <c r="E11" i="62"/>
  <c r="C115" i="62"/>
  <c r="AI11" i="62"/>
  <c r="C181" i="62"/>
  <c r="BS11" i="62"/>
  <c r="C126" i="62"/>
  <c r="AO11" i="62"/>
  <c r="B138" i="62"/>
  <c r="AR13" i="62"/>
  <c r="AS12" i="62"/>
  <c r="C159" i="62"/>
  <c r="BG11" i="62"/>
  <c r="H13" i="62"/>
  <c r="I12" i="62"/>
  <c r="B72" i="62"/>
  <c r="B94" i="62"/>
  <c r="T13" i="62"/>
  <c r="U12" i="62"/>
  <c r="C203" i="62"/>
  <c r="CE11" i="62"/>
  <c r="C170" i="62"/>
  <c r="BM11" i="62"/>
  <c r="C192" i="62"/>
  <c r="BY11" i="62"/>
  <c r="B215" i="62"/>
  <c r="CH13" i="62"/>
  <c r="CI12" i="62"/>
  <c r="C82" i="62"/>
  <c r="Q11" i="62"/>
  <c r="C104" i="62"/>
  <c r="AC11" i="62"/>
  <c r="B149" i="62"/>
  <c r="AX13" i="62"/>
  <c r="AY12" i="62"/>
  <c r="B61" i="62"/>
  <c r="B13" i="62"/>
  <c r="C12" i="62"/>
  <c r="B116" i="62"/>
  <c r="AF13" i="62"/>
  <c r="AG12" i="62"/>
  <c r="B182" i="62"/>
  <c r="BP13" i="62"/>
  <c r="BQ12" i="62"/>
  <c r="B127" i="62"/>
  <c r="AL13" i="62"/>
  <c r="AM12" i="62"/>
  <c r="C137" i="62"/>
  <c r="AU11" i="62"/>
  <c r="B160" i="62"/>
  <c r="BD13" i="62"/>
  <c r="BE12" i="62"/>
  <c r="C71" i="62"/>
  <c r="K11" i="62"/>
  <c r="C93" i="62"/>
  <c r="W11" i="62"/>
  <c r="B204" i="62"/>
  <c r="CB13" i="62"/>
  <c r="CC12" i="62"/>
  <c r="B171" i="62"/>
  <c r="BJ13" i="62"/>
  <c r="BK12" i="62"/>
  <c r="B193" i="62"/>
  <c r="BV13" i="62"/>
  <c r="BW12" i="62"/>
  <c r="C214" i="62"/>
  <c r="CK11" i="62"/>
  <c r="B83" i="62"/>
  <c r="N13" i="62"/>
  <c r="O12" i="62"/>
  <c r="B105" i="61"/>
  <c r="Z13" i="61"/>
  <c r="AA12" i="61"/>
  <c r="B94" i="61"/>
  <c r="T13" i="61"/>
  <c r="U12" i="61"/>
  <c r="C82" i="61"/>
  <c r="Q11" i="61"/>
  <c r="B116" i="61"/>
  <c r="AF13" i="61"/>
  <c r="AG12" i="61"/>
  <c r="B138" i="61"/>
  <c r="AR13" i="61"/>
  <c r="AS12" i="61"/>
  <c r="C214" i="61"/>
  <c r="CK11" i="61"/>
  <c r="B149" i="61"/>
  <c r="AX13" i="61"/>
  <c r="AY12" i="61"/>
  <c r="I157" i="54"/>
  <c r="B171" i="61"/>
  <c r="BJ13" i="61"/>
  <c r="BK12" i="61"/>
  <c r="C126" i="61"/>
  <c r="AO11" i="61"/>
  <c r="B160" i="61"/>
  <c r="BD13" i="61"/>
  <c r="BE12" i="61"/>
  <c r="B72" i="61"/>
  <c r="H13" i="61"/>
  <c r="I12" i="61"/>
  <c r="B61" i="61"/>
  <c r="B13" i="61"/>
  <c r="C12" i="61"/>
  <c r="I161" i="54"/>
  <c r="B182" i="61"/>
  <c r="BP13" i="61"/>
  <c r="BQ12" i="61"/>
  <c r="C203" i="61"/>
  <c r="CE11" i="61"/>
  <c r="B193" i="61"/>
  <c r="BV13" i="61"/>
  <c r="BW12" i="61"/>
  <c r="C104" i="61"/>
  <c r="AC11" i="61"/>
  <c r="C93" i="61"/>
  <c r="W11" i="61"/>
  <c r="B83" i="61"/>
  <c r="N13" i="61"/>
  <c r="O12" i="61"/>
  <c r="C115" i="61"/>
  <c r="AI11" i="61"/>
  <c r="C137" i="61"/>
  <c r="AU11" i="61"/>
  <c r="B215" i="61"/>
  <c r="CH13" i="61"/>
  <c r="CI12" i="61"/>
  <c r="C148" i="61"/>
  <c r="BA11" i="61"/>
  <c r="I159" i="54"/>
  <c r="C170" i="61"/>
  <c r="BM11" i="61"/>
  <c r="B127" i="61"/>
  <c r="AL13" i="61"/>
  <c r="AM12" i="61"/>
  <c r="C159" i="61"/>
  <c r="BG11" i="61"/>
  <c r="C71" i="61"/>
  <c r="K11" i="61"/>
  <c r="C60" i="61"/>
  <c r="E11" i="61"/>
  <c r="I160" i="54"/>
  <c r="C181" i="61"/>
  <c r="BS11" i="61"/>
  <c r="B204" i="61"/>
  <c r="CB13" i="61"/>
  <c r="CC12" i="61"/>
  <c r="C192" i="61"/>
  <c r="BY11" i="61"/>
  <c r="I156" i="54"/>
  <c r="C126" i="60"/>
  <c r="AO11" i="60"/>
  <c r="C137" i="60"/>
  <c r="AU11" i="60"/>
  <c r="B160" i="60"/>
  <c r="BD13" i="60"/>
  <c r="BE12" i="60"/>
  <c r="B72" i="60"/>
  <c r="H13" i="60"/>
  <c r="I12" i="60"/>
  <c r="B83" i="60"/>
  <c r="N13" i="60"/>
  <c r="O12" i="60"/>
  <c r="C192" i="60"/>
  <c r="BY11" i="60"/>
  <c r="C203" i="60"/>
  <c r="CE11" i="60"/>
  <c r="B215" i="60"/>
  <c r="CH13" i="60"/>
  <c r="CI12" i="60"/>
  <c r="C170" i="60"/>
  <c r="BM11" i="60"/>
  <c r="B182" i="60"/>
  <c r="BP13" i="60"/>
  <c r="BQ12" i="60"/>
  <c r="C93" i="60"/>
  <c r="W11" i="60"/>
  <c r="B105" i="60"/>
  <c r="Z13" i="60"/>
  <c r="AA12" i="60"/>
  <c r="C148" i="60"/>
  <c r="E148" i="60"/>
  <c r="BA11" i="60"/>
  <c r="C115" i="60"/>
  <c r="AI11" i="60"/>
  <c r="B61" i="60"/>
  <c r="B13" i="60"/>
  <c r="C12" i="60"/>
  <c r="B127" i="60"/>
  <c r="AL13" i="60"/>
  <c r="AM12" i="60"/>
  <c r="B138" i="60"/>
  <c r="AR13" i="60"/>
  <c r="AS12" i="60"/>
  <c r="C159" i="60"/>
  <c r="BG11" i="60"/>
  <c r="C71" i="60"/>
  <c r="K11" i="60"/>
  <c r="C82" i="60"/>
  <c r="Q11" i="60"/>
  <c r="B193" i="60"/>
  <c r="BV13" i="60"/>
  <c r="BW12" i="60"/>
  <c r="B204" i="60"/>
  <c r="CB13" i="60"/>
  <c r="CC12" i="60"/>
  <c r="C214" i="60"/>
  <c r="CK11" i="60"/>
  <c r="B171" i="60"/>
  <c r="BJ13" i="60"/>
  <c r="BK12" i="60"/>
  <c r="C181" i="60"/>
  <c r="BS11" i="60"/>
  <c r="B94" i="60"/>
  <c r="T13" i="60"/>
  <c r="U12" i="60"/>
  <c r="C104" i="60"/>
  <c r="AC11" i="60"/>
  <c r="B149" i="60"/>
  <c r="AX13" i="60"/>
  <c r="AY12" i="60"/>
  <c r="B116" i="60"/>
  <c r="AF13" i="60"/>
  <c r="AG12" i="60"/>
  <c r="C60" i="60"/>
  <c r="E11" i="60"/>
  <c r="C104" i="10"/>
  <c r="E104" i="10" s="1"/>
  <c r="AC11" i="10"/>
  <c r="C214" i="9"/>
  <c r="CK11" i="9"/>
  <c r="CH13" i="9"/>
  <c r="B215" i="9"/>
  <c r="CI12" i="9"/>
  <c r="BA11" i="54"/>
  <c r="C148" i="54"/>
  <c r="AR13" i="52"/>
  <c r="AS12" i="52"/>
  <c r="B138" i="52"/>
  <c r="BA11" i="51"/>
  <c r="C148" i="51"/>
  <c r="E148" i="51"/>
  <c r="BS11" i="14"/>
  <c r="C181" i="14"/>
  <c r="C82" i="14"/>
  <c r="E82" i="14"/>
  <c r="Q11" i="14"/>
  <c r="N13" i="14"/>
  <c r="O12" i="14"/>
  <c r="B83" i="14"/>
  <c r="BS11" i="7"/>
  <c r="C181" i="7"/>
  <c r="N13" i="51"/>
  <c r="O12" i="51"/>
  <c r="B83" i="51"/>
  <c r="K12" i="7"/>
  <c r="C72" i="7"/>
  <c r="E72" i="7"/>
  <c r="AU11" i="14"/>
  <c r="C137" i="14"/>
  <c r="E137" i="14"/>
  <c r="B13" i="54"/>
  <c r="C12" i="54"/>
  <c r="B61" i="54"/>
  <c r="E11" i="54"/>
  <c r="C60" i="54"/>
  <c r="E60" i="54"/>
  <c r="BD13" i="7"/>
  <c r="BE12" i="7"/>
  <c r="B160" i="7"/>
  <c r="N13" i="9"/>
  <c r="B83" i="9"/>
  <c r="O12" i="9"/>
  <c r="B13" i="51"/>
  <c r="C12" i="51"/>
  <c r="B61" i="51"/>
  <c r="AO11" i="9"/>
  <c r="C126" i="9"/>
  <c r="E126" i="9"/>
  <c r="AM12" i="9"/>
  <c r="AL13" i="9"/>
  <c r="B127" i="9"/>
  <c r="B15" i="10"/>
  <c r="B64" i="10" s="1"/>
  <c r="C14" i="10"/>
  <c r="C63" i="10" s="1"/>
  <c r="E63" i="10" s="1"/>
  <c r="H13" i="52"/>
  <c r="B72" i="52"/>
  <c r="I12" i="52"/>
  <c r="C126" i="51"/>
  <c r="E126" i="51"/>
  <c r="AO11" i="51"/>
  <c r="AM12" i="51"/>
  <c r="AL13" i="51"/>
  <c r="B127" i="51"/>
  <c r="C170" i="51"/>
  <c r="BM11" i="51"/>
  <c r="AU11" i="7"/>
  <c r="C137" i="7"/>
  <c r="E137" i="7"/>
  <c r="C170" i="9"/>
  <c r="BM11" i="9"/>
  <c r="AF13" i="7"/>
  <c r="AG12" i="7"/>
  <c r="B116" i="7"/>
  <c r="CB14" i="14"/>
  <c r="CC13" i="14"/>
  <c r="B205" i="14"/>
  <c r="CE11" i="7"/>
  <c r="C203" i="7"/>
  <c r="B14" i="14"/>
  <c r="B62" i="14"/>
  <c r="C13" i="14"/>
  <c r="CK11" i="51"/>
  <c r="C214" i="51"/>
  <c r="T13" i="7"/>
  <c r="U12" i="7"/>
  <c r="B94" i="7"/>
  <c r="AI11" i="52"/>
  <c r="C115" i="52"/>
  <c r="E115" i="52"/>
  <c r="BD13" i="14"/>
  <c r="BE12" i="14"/>
  <c r="B160" i="14"/>
  <c r="Z13" i="10"/>
  <c r="B105" i="10"/>
  <c r="AA12" i="10"/>
  <c r="B149" i="54"/>
  <c r="AX13" i="54"/>
  <c r="AY12" i="54"/>
  <c r="AU11" i="52"/>
  <c r="C137" i="52"/>
  <c r="E137" i="52"/>
  <c r="AX13" i="51"/>
  <c r="AY12" i="51"/>
  <c r="B149" i="51"/>
  <c r="BP13" i="14"/>
  <c r="BQ12" i="14"/>
  <c r="B182" i="14"/>
  <c r="BP13" i="7"/>
  <c r="BQ12" i="7"/>
  <c r="B182" i="7"/>
  <c r="W11" i="52"/>
  <c r="C93" i="52"/>
  <c r="E93" i="52"/>
  <c r="T13" i="52"/>
  <c r="B94" i="52"/>
  <c r="U12" i="52"/>
  <c r="Q11" i="51"/>
  <c r="C82" i="51"/>
  <c r="E82" i="51"/>
  <c r="H14" i="7"/>
  <c r="I13" i="7"/>
  <c r="B73" i="7"/>
  <c r="AR13" i="14"/>
  <c r="AS12" i="14"/>
  <c r="B138" i="14"/>
  <c r="BG11" i="7"/>
  <c r="C159" i="7"/>
  <c r="E159" i="7"/>
  <c r="Q11" i="9"/>
  <c r="C82" i="9"/>
  <c r="E82" i="9"/>
  <c r="C60" i="51"/>
  <c r="E60" i="51"/>
  <c r="E11" i="51"/>
  <c r="E13" i="10"/>
  <c r="C62" i="10"/>
  <c r="E62" i="10"/>
  <c r="K11" i="52"/>
  <c r="C71" i="52"/>
  <c r="E71" i="52"/>
  <c r="BJ13" i="51"/>
  <c r="BK12" i="51"/>
  <c r="B171" i="51"/>
  <c r="AC11" i="51"/>
  <c r="C104" i="51"/>
  <c r="E104" i="51"/>
  <c r="Z13" i="51"/>
  <c r="B105" i="51"/>
  <c r="AA12" i="51"/>
  <c r="AR13" i="7"/>
  <c r="B138" i="7"/>
  <c r="AS12" i="7"/>
  <c r="BK12" i="9"/>
  <c r="BJ13" i="9"/>
  <c r="B171" i="9"/>
  <c r="BY11" i="51"/>
  <c r="C192" i="51"/>
  <c r="BV13" i="51"/>
  <c r="B193" i="51"/>
  <c r="BW12" i="51"/>
  <c r="AI11" i="7"/>
  <c r="C115" i="7"/>
  <c r="E115" i="7"/>
  <c r="CE12" i="14"/>
  <c r="C204" i="14"/>
  <c r="CB13" i="7"/>
  <c r="CC12" i="7"/>
  <c r="B204" i="7"/>
  <c r="E12" i="14"/>
  <c r="C61" i="14"/>
  <c r="E61" i="14"/>
  <c r="CH13" i="51"/>
  <c r="B215" i="51"/>
  <c r="CI12" i="51"/>
  <c r="W11" i="7"/>
  <c r="C93" i="7"/>
  <c r="E93" i="7"/>
  <c r="AF13" i="52"/>
  <c r="AG12" i="52"/>
  <c r="B116" i="52"/>
  <c r="BG11" i="14"/>
  <c r="C159" i="14"/>
  <c r="E159" i="14"/>
  <c r="CJ4" i="56"/>
  <c r="B209" i="56"/>
  <c r="CJ4" i="59"/>
  <c r="B209" i="59"/>
  <c r="CJ4" i="58"/>
  <c r="B209" i="58"/>
  <c r="CJ4" i="57"/>
  <c r="B209" i="57"/>
  <c r="CJ4" i="7"/>
  <c r="B209" i="7"/>
  <c r="CJ4" i="13"/>
  <c r="B209" i="13"/>
  <c r="CJ4" i="24"/>
  <c r="B209" i="24"/>
  <c r="CJ4" i="17"/>
  <c r="B209" i="17"/>
  <c r="CJ4" i="51"/>
  <c r="B209" i="51"/>
  <c r="CJ4" i="41"/>
  <c r="B209" i="41"/>
  <c r="CJ4" i="29"/>
  <c r="B209" i="29"/>
  <c r="CJ4" i="12"/>
  <c r="B209" i="12"/>
  <c r="CJ4" i="9"/>
  <c r="B209" i="9"/>
  <c r="CJ4" i="21"/>
  <c r="B209" i="21"/>
  <c r="CJ4" i="8"/>
  <c r="B209" i="8"/>
  <c r="CJ4" i="10"/>
  <c r="B209" i="10" s="1"/>
  <c r="CJ4" i="20"/>
  <c r="B209" i="20"/>
  <c r="CJ4" i="18"/>
  <c r="B209" i="18"/>
  <c r="CJ4" i="54"/>
  <c r="B209" i="54"/>
  <c r="CJ4" i="14"/>
  <c r="B209" i="14"/>
  <c r="CJ4" i="52"/>
  <c r="B209" i="52"/>
  <c r="CJ4" i="11"/>
  <c r="B209" i="11"/>
  <c r="C137" i="59"/>
  <c r="AU11" i="59"/>
  <c r="C104" i="59"/>
  <c r="AC11" i="59"/>
  <c r="B182" i="59"/>
  <c r="BP13" i="59"/>
  <c r="BQ12" i="59"/>
  <c r="B127" i="59"/>
  <c r="AL13" i="59"/>
  <c r="AM12" i="59"/>
  <c r="C115" i="59"/>
  <c r="AI11" i="59"/>
  <c r="I139" i="54"/>
  <c r="C170" i="59"/>
  <c r="BM11" i="59"/>
  <c r="B149" i="59"/>
  <c r="AX13" i="59"/>
  <c r="AY12" i="59"/>
  <c r="B215" i="59"/>
  <c r="CH13" i="59"/>
  <c r="CI12" i="59"/>
  <c r="I135" i="54"/>
  <c r="B94" i="59"/>
  <c r="T13" i="59"/>
  <c r="U12" i="59"/>
  <c r="B83" i="59"/>
  <c r="N13" i="59"/>
  <c r="O12" i="59"/>
  <c r="C159" i="59"/>
  <c r="E159" i="59"/>
  <c r="BG11" i="59"/>
  <c r="C71" i="59"/>
  <c r="K11" i="59"/>
  <c r="C60" i="59"/>
  <c r="E11" i="59"/>
  <c r="C203" i="59"/>
  <c r="CE11" i="59"/>
  <c r="B193" i="59"/>
  <c r="BV13" i="59"/>
  <c r="BW12" i="59"/>
  <c r="B138" i="59"/>
  <c r="AR13" i="59"/>
  <c r="AS12" i="59"/>
  <c r="B105" i="59"/>
  <c r="Z13" i="59"/>
  <c r="AA12" i="59"/>
  <c r="I136" i="54"/>
  <c r="C181" i="59"/>
  <c r="BS11" i="59"/>
  <c r="C126" i="59"/>
  <c r="AO11" i="59"/>
  <c r="B116" i="59"/>
  <c r="AF13" i="59"/>
  <c r="AG12" i="59"/>
  <c r="B171" i="59"/>
  <c r="BJ13" i="59"/>
  <c r="BK12" i="59"/>
  <c r="C148" i="59"/>
  <c r="E148" i="59"/>
  <c r="BA11" i="59"/>
  <c r="C214" i="59"/>
  <c r="CK11" i="59"/>
  <c r="I134" i="54"/>
  <c r="C93" i="59"/>
  <c r="W11" i="59"/>
  <c r="C82" i="59"/>
  <c r="Q11" i="59"/>
  <c r="B160" i="59"/>
  <c r="BD13" i="59"/>
  <c r="BE12" i="59"/>
  <c r="B72" i="59"/>
  <c r="H13" i="59"/>
  <c r="I12" i="59"/>
  <c r="B61" i="59"/>
  <c r="B13" i="59"/>
  <c r="C12" i="59"/>
  <c r="B204" i="59"/>
  <c r="CB13" i="59"/>
  <c r="CC12" i="59"/>
  <c r="C192" i="59"/>
  <c r="BY11" i="59"/>
  <c r="I138" i="54"/>
  <c r="B84" i="58"/>
  <c r="N14" i="58"/>
  <c r="O13" i="58"/>
  <c r="T13" i="18"/>
  <c r="B94" i="18"/>
  <c r="U12" i="18"/>
  <c r="C127" i="58"/>
  <c r="E127" i="58"/>
  <c r="AO12" i="58"/>
  <c r="B194" i="58"/>
  <c r="BV14" i="58"/>
  <c r="BW13" i="58"/>
  <c r="C171" i="58"/>
  <c r="BM12" i="58"/>
  <c r="B150" i="58"/>
  <c r="AX14" i="58"/>
  <c r="AY13" i="58"/>
  <c r="C105" i="58"/>
  <c r="AC12" i="58"/>
  <c r="B160" i="58"/>
  <c r="BD13" i="58"/>
  <c r="BE12" i="58"/>
  <c r="B72" i="58"/>
  <c r="H13" i="58"/>
  <c r="I12" i="58"/>
  <c r="AI11" i="14"/>
  <c r="C115" i="14"/>
  <c r="E115" i="14"/>
  <c r="C61" i="58"/>
  <c r="E12" i="58"/>
  <c r="B138" i="58"/>
  <c r="AR13" i="58"/>
  <c r="AS12" i="58"/>
  <c r="B204" i="58"/>
  <c r="CB13" i="58"/>
  <c r="CC12" i="58"/>
  <c r="C115" i="58"/>
  <c r="AI11" i="58"/>
  <c r="C181" i="58"/>
  <c r="BS11" i="58"/>
  <c r="B94" i="58"/>
  <c r="T13" i="58"/>
  <c r="U12" i="58"/>
  <c r="B216" i="58"/>
  <c r="CH14" i="58"/>
  <c r="CI13" i="58"/>
  <c r="AI11" i="18"/>
  <c r="C115" i="18"/>
  <c r="E115" i="18"/>
  <c r="AF13" i="18"/>
  <c r="AG12" i="18"/>
  <c r="B116" i="18"/>
  <c r="C83" i="58"/>
  <c r="Q12" i="58"/>
  <c r="W11" i="18"/>
  <c r="C93" i="18"/>
  <c r="E93" i="18"/>
  <c r="B128" i="58"/>
  <c r="AL14" i="58"/>
  <c r="AM13" i="58"/>
  <c r="C193" i="58"/>
  <c r="BY12" i="58"/>
  <c r="B172" i="58"/>
  <c r="BJ14" i="58"/>
  <c r="BK13" i="58"/>
  <c r="C149" i="58"/>
  <c r="E149" i="58"/>
  <c r="BA12" i="58"/>
  <c r="B106" i="58"/>
  <c r="Z14" i="58"/>
  <c r="AA13" i="58"/>
  <c r="C159" i="58"/>
  <c r="BG11" i="58"/>
  <c r="C71" i="58"/>
  <c r="K11" i="58"/>
  <c r="AF13" i="14"/>
  <c r="AG12" i="14"/>
  <c r="B116" i="14"/>
  <c r="B62" i="58"/>
  <c r="B14" i="58"/>
  <c r="C13" i="58"/>
  <c r="C137" i="58"/>
  <c r="E137" i="58"/>
  <c r="AU11" i="58"/>
  <c r="C203" i="58"/>
  <c r="CE11" i="58"/>
  <c r="B116" i="58"/>
  <c r="AF13" i="58"/>
  <c r="AG12" i="58"/>
  <c r="B182" i="58"/>
  <c r="BP13" i="58"/>
  <c r="BQ12" i="58"/>
  <c r="C93" i="58"/>
  <c r="W11" i="58"/>
  <c r="C215" i="58"/>
  <c r="CK12" i="58"/>
  <c r="C203" i="57"/>
  <c r="CE11" i="57"/>
  <c r="C148" i="57"/>
  <c r="BA11" i="57"/>
  <c r="B83" i="57"/>
  <c r="N13" i="57"/>
  <c r="O12" i="57"/>
  <c r="B215" i="57"/>
  <c r="CH13" i="57"/>
  <c r="CI12" i="57"/>
  <c r="I91" i="54"/>
  <c r="B182" i="57"/>
  <c r="BP13" i="57"/>
  <c r="BQ12" i="57"/>
  <c r="C159" i="57"/>
  <c r="BG11" i="57"/>
  <c r="B105" i="57"/>
  <c r="Z13" i="57"/>
  <c r="AA12" i="57"/>
  <c r="B116" i="57"/>
  <c r="AF13" i="57"/>
  <c r="AG12" i="57"/>
  <c r="I92" i="54"/>
  <c r="C60" i="57"/>
  <c r="E11" i="57"/>
  <c r="B94" i="57"/>
  <c r="T13" i="57"/>
  <c r="U12" i="57"/>
  <c r="I115" i="54"/>
  <c r="C137" i="57"/>
  <c r="E137" i="57"/>
  <c r="AU11" i="57"/>
  <c r="I95" i="54"/>
  <c r="B72" i="57"/>
  <c r="H13" i="57"/>
  <c r="I12" i="57"/>
  <c r="B127" i="57"/>
  <c r="AL13" i="57"/>
  <c r="AM12" i="57"/>
  <c r="C192" i="57"/>
  <c r="BY11" i="57"/>
  <c r="I117" i="54"/>
  <c r="B171" i="57"/>
  <c r="BJ13" i="57"/>
  <c r="BK12" i="57"/>
  <c r="I93" i="54"/>
  <c r="I94" i="54"/>
  <c r="X22" i="54"/>
  <c r="B204" i="57"/>
  <c r="CB13" i="57"/>
  <c r="CC12" i="57"/>
  <c r="B149" i="57"/>
  <c r="AX13" i="57"/>
  <c r="AY12" i="57"/>
  <c r="C82" i="57"/>
  <c r="Q11" i="57"/>
  <c r="C214" i="57"/>
  <c r="CK11" i="57"/>
  <c r="C181" i="57"/>
  <c r="BS11" i="57"/>
  <c r="B160" i="57"/>
  <c r="BD13" i="57"/>
  <c r="BE12" i="57"/>
  <c r="C104" i="57"/>
  <c r="AC11" i="57"/>
  <c r="C115" i="57"/>
  <c r="AI11" i="57"/>
  <c r="I112" i="54"/>
  <c r="B61" i="57"/>
  <c r="B13" i="57"/>
  <c r="C12" i="57"/>
  <c r="C93" i="57"/>
  <c r="W11" i="57"/>
  <c r="I116" i="54"/>
  <c r="B138" i="57"/>
  <c r="AR13" i="57"/>
  <c r="AS12" i="57"/>
  <c r="C71" i="57"/>
  <c r="K11" i="57"/>
  <c r="C126" i="57"/>
  <c r="E126" i="57"/>
  <c r="AO11" i="57"/>
  <c r="B193" i="57"/>
  <c r="BV13" i="57"/>
  <c r="BW12" i="57"/>
  <c r="C170" i="57"/>
  <c r="BM11" i="57"/>
  <c r="I114" i="54"/>
  <c r="I70" i="54"/>
  <c r="I73" i="54"/>
  <c r="I68" i="54"/>
  <c r="I71" i="54"/>
  <c r="I72" i="54"/>
  <c r="C181" i="56"/>
  <c r="BS11" i="56"/>
  <c r="B138" i="56"/>
  <c r="AR13" i="56"/>
  <c r="AS12" i="56"/>
  <c r="C93" i="56"/>
  <c r="W11" i="56"/>
  <c r="B193" i="56"/>
  <c r="BV13" i="56"/>
  <c r="BW12" i="56"/>
  <c r="B216" i="56"/>
  <c r="CH14" i="56"/>
  <c r="CI13" i="56"/>
  <c r="C148" i="56"/>
  <c r="BA11" i="56"/>
  <c r="B171" i="56"/>
  <c r="BJ13" i="56"/>
  <c r="BK12" i="56"/>
  <c r="C126" i="56"/>
  <c r="AO11" i="56"/>
  <c r="C82" i="56"/>
  <c r="Q11" i="56"/>
  <c r="B105" i="56"/>
  <c r="Z13" i="56"/>
  <c r="AA12" i="56"/>
  <c r="B61" i="56"/>
  <c r="B13" i="56"/>
  <c r="C12" i="56"/>
  <c r="C203" i="56"/>
  <c r="CE11" i="56"/>
  <c r="B160" i="56"/>
  <c r="BD13" i="56"/>
  <c r="BE12" i="56"/>
  <c r="C115" i="56"/>
  <c r="E115" i="56"/>
  <c r="AI11" i="56"/>
  <c r="B72" i="56"/>
  <c r="H13" i="56"/>
  <c r="I12" i="56"/>
  <c r="B182" i="56"/>
  <c r="BP13" i="56"/>
  <c r="BQ12" i="56"/>
  <c r="C137" i="56"/>
  <c r="E137" i="56"/>
  <c r="AU11" i="56"/>
  <c r="B94" i="56"/>
  <c r="T13" i="56"/>
  <c r="U12" i="56"/>
  <c r="C192" i="56"/>
  <c r="BY11" i="56"/>
  <c r="C215" i="56"/>
  <c r="CK12" i="56"/>
  <c r="B149" i="56"/>
  <c r="AX13" i="56"/>
  <c r="AY12" i="56"/>
  <c r="C170" i="56"/>
  <c r="BM11" i="56"/>
  <c r="B127" i="56"/>
  <c r="AL13" i="56"/>
  <c r="AM12" i="56"/>
  <c r="B83" i="56"/>
  <c r="N13" i="56"/>
  <c r="O12" i="56"/>
  <c r="C104" i="56"/>
  <c r="E104" i="56"/>
  <c r="AC11" i="56"/>
  <c r="C60" i="56"/>
  <c r="E11" i="56"/>
  <c r="B204" i="56"/>
  <c r="CB13" i="56"/>
  <c r="CC12" i="56"/>
  <c r="C159" i="56"/>
  <c r="BG11" i="56"/>
  <c r="B116" i="56"/>
  <c r="AF13" i="56"/>
  <c r="AG12" i="56"/>
  <c r="C71" i="56"/>
  <c r="K11" i="56"/>
  <c r="CK11" i="7"/>
  <c r="C214" i="7"/>
  <c r="CE11" i="17"/>
  <c r="C203" i="17"/>
  <c r="T13" i="17"/>
  <c r="U12" i="17"/>
  <c r="B94" i="17"/>
  <c r="AL14" i="18"/>
  <c r="AM13" i="18"/>
  <c r="B128" i="18"/>
  <c r="AF13" i="8"/>
  <c r="AG12" i="8"/>
  <c r="B116" i="8"/>
  <c r="Z13" i="54"/>
  <c r="B105" i="54"/>
  <c r="AA12" i="54"/>
  <c r="BM11" i="13"/>
  <c r="C170" i="13"/>
  <c r="BA13" i="7"/>
  <c r="C150" i="7"/>
  <c r="E150" i="7"/>
  <c r="BD13" i="17"/>
  <c r="BE12" i="17"/>
  <c r="B160" i="17"/>
  <c r="H13" i="17"/>
  <c r="I12" i="17"/>
  <c r="B72" i="17"/>
  <c r="B14" i="18"/>
  <c r="C13" i="18"/>
  <c r="B62" i="18"/>
  <c r="O12" i="54"/>
  <c r="N13" i="54"/>
  <c r="B83" i="54"/>
  <c r="C203" i="24"/>
  <c r="CE11" i="24"/>
  <c r="CB13" i="24"/>
  <c r="B204" i="24"/>
  <c r="CC12" i="24"/>
  <c r="N15" i="7"/>
  <c r="O14" i="7"/>
  <c r="B85" i="7"/>
  <c r="BJ14" i="18"/>
  <c r="BK13" i="18"/>
  <c r="B172" i="18"/>
  <c r="H13" i="8"/>
  <c r="I12" i="8"/>
  <c r="B72" i="8"/>
  <c r="AX14" i="9"/>
  <c r="AY13" i="9"/>
  <c r="B150" i="9"/>
  <c r="BS11" i="11"/>
  <c r="C181" i="11"/>
  <c r="T13" i="11"/>
  <c r="U12" i="11"/>
  <c r="B94" i="11"/>
  <c r="AR14" i="12"/>
  <c r="B139" i="12"/>
  <c r="AS13" i="12"/>
  <c r="BP13" i="24"/>
  <c r="B182" i="24"/>
  <c r="BQ12" i="24"/>
  <c r="AC13" i="7"/>
  <c r="C106" i="7"/>
  <c r="E106" i="7"/>
  <c r="AC12" i="18"/>
  <c r="C105" i="18"/>
  <c r="E105" i="18"/>
  <c r="BP13" i="8"/>
  <c r="BQ12" i="8"/>
  <c r="B182" i="8"/>
  <c r="AL13" i="54"/>
  <c r="B127" i="54"/>
  <c r="AM12" i="54"/>
  <c r="BY11" i="13"/>
  <c r="C192" i="13"/>
  <c r="C170" i="21"/>
  <c r="BM11" i="21"/>
  <c r="BK12" i="21"/>
  <c r="B171" i="21"/>
  <c r="BJ13" i="21"/>
  <c r="AO13" i="7"/>
  <c r="C128" i="7"/>
  <c r="E128" i="7"/>
  <c r="AU11" i="17"/>
  <c r="C137" i="17"/>
  <c r="CH14" i="18"/>
  <c r="CI13" i="18"/>
  <c r="B216" i="18"/>
  <c r="CB13" i="8"/>
  <c r="CC12" i="8"/>
  <c r="B204" i="8"/>
  <c r="B14" i="9"/>
  <c r="C13" i="9"/>
  <c r="B62" i="9"/>
  <c r="AU11" i="11"/>
  <c r="C137" i="11"/>
  <c r="E137" i="11"/>
  <c r="C171" i="54"/>
  <c r="BM12" i="54"/>
  <c r="BJ14" i="54"/>
  <c r="B172" i="54"/>
  <c r="BK13" i="54"/>
  <c r="C93" i="12"/>
  <c r="E93" i="12"/>
  <c r="W11" i="12"/>
  <c r="I13" i="24"/>
  <c r="H14" i="24"/>
  <c r="B73" i="24"/>
  <c r="B15" i="7"/>
  <c r="C14" i="7"/>
  <c r="B63" i="7"/>
  <c r="AF13" i="17"/>
  <c r="AG12" i="17"/>
  <c r="B116" i="17"/>
  <c r="BA12" i="18"/>
  <c r="C149" i="18"/>
  <c r="E149" i="18"/>
  <c r="AR13" i="8"/>
  <c r="AS12" i="8"/>
  <c r="B138" i="8"/>
  <c r="CE13" i="11"/>
  <c r="C205" i="11"/>
  <c r="AF15" i="11"/>
  <c r="AG14" i="11"/>
  <c r="B118" i="11"/>
  <c r="BW12" i="54"/>
  <c r="BV13" i="54"/>
  <c r="B193" i="54"/>
  <c r="B72" i="12"/>
  <c r="H13" i="12"/>
  <c r="I12" i="12"/>
  <c r="BJ15" i="7"/>
  <c r="BK14" i="7"/>
  <c r="B173" i="7"/>
  <c r="Q12" i="18"/>
  <c r="C83" i="18"/>
  <c r="E83" i="18"/>
  <c r="BG11" i="8"/>
  <c r="C159" i="8"/>
  <c r="E159" i="8"/>
  <c r="BY12" i="9"/>
  <c r="C193" i="9"/>
  <c r="Z14" i="9"/>
  <c r="AA13" i="9"/>
  <c r="B106" i="9"/>
  <c r="CK11" i="54"/>
  <c r="C214" i="54"/>
  <c r="CK11" i="13"/>
  <c r="C214" i="13"/>
  <c r="BY11" i="7"/>
  <c r="C192" i="7"/>
  <c r="BV14" i="18"/>
  <c r="BW13" i="18"/>
  <c r="B194" i="18"/>
  <c r="W11" i="8"/>
  <c r="C93" i="8"/>
  <c r="E93" i="8"/>
  <c r="BD13" i="11"/>
  <c r="BE12" i="11"/>
  <c r="B160" i="11"/>
  <c r="K11" i="11"/>
  <c r="C71" i="11"/>
  <c r="E71" i="11"/>
  <c r="B116" i="12"/>
  <c r="AF13" i="12"/>
  <c r="AG12" i="12"/>
  <c r="C95" i="24"/>
  <c r="W13" i="24"/>
  <c r="CH13" i="7"/>
  <c r="CI12" i="7"/>
  <c r="B215" i="7"/>
  <c r="CB13" i="17"/>
  <c r="CC12" i="17"/>
  <c r="B204" i="17"/>
  <c r="W11" i="17"/>
  <c r="C93" i="17"/>
  <c r="E93" i="17"/>
  <c r="AO12" i="18"/>
  <c r="C127" i="18"/>
  <c r="E127" i="18"/>
  <c r="AI11" i="8"/>
  <c r="C115" i="8"/>
  <c r="E115" i="8"/>
  <c r="C104" i="54"/>
  <c r="E104" i="54"/>
  <c r="AC11" i="54"/>
  <c r="BJ13" i="13"/>
  <c r="B171" i="13"/>
  <c r="BK12" i="13"/>
  <c r="AX15" i="7"/>
  <c r="AY14" i="7"/>
  <c r="B151" i="7"/>
  <c r="BG11" i="17"/>
  <c r="C159" i="17"/>
  <c r="E159" i="17"/>
  <c r="K11" i="17"/>
  <c r="C71" i="17"/>
  <c r="E71" i="17"/>
  <c r="E12" i="18"/>
  <c r="C61" i="18"/>
  <c r="E61" i="18"/>
  <c r="Q11" i="54"/>
  <c r="C82" i="54"/>
  <c r="E82" i="54"/>
  <c r="Q13" i="7"/>
  <c r="C84" i="7"/>
  <c r="E84" i="7"/>
  <c r="BM12" i="18"/>
  <c r="C171" i="18"/>
  <c r="K11" i="8"/>
  <c r="C71" i="8"/>
  <c r="E71" i="8"/>
  <c r="BA12" i="9"/>
  <c r="C149" i="9"/>
  <c r="E149" i="9"/>
  <c r="BP13" i="11"/>
  <c r="BQ12" i="11"/>
  <c r="B182" i="11"/>
  <c r="W11" i="11"/>
  <c r="C93" i="11"/>
  <c r="C138" i="12"/>
  <c r="E138" i="12"/>
  <c r="AU12" i="12"/>
  <c r="BS11" i="24"/>
  <c r="C181" i="24"/>
  <c r="Z15" i="7"/>
  <c r="AA14" i="7"/>
  <c r="B107" i="7"/>
  <c r="Z14" i="18"/>
  <c r="AA13" i="18"/>
  <c r="B106" i="18"/>
  <c r="BS11" i="8"/>
  <c r="C181" i="8"/>
  <c r="C126" i="54"/>
  <c r="AO11" i="54"/>
  <c r="BW12" i="13"/>
  <c r="BV13" i="13"/>
  <c r="B193" i="13"/>
  <c r="BS11" i="20"/>
  <c r="C181" i="20"/>
  <c r="BP13" i="20"/>
  <c r="BQ12" i="20"/>
  <c r="B182" i="20"/>
  <c r="AL15" i="7"/>
  <c r="AM14" i="7"/>
  <c r="B129" i="7"/>
  <c r="AR13" i="17"/>
  <c r="AS12" i="17"/>
  <c r="B138" i="17"/>
  <c r="CK12" i="18"/>
  <c r="C215" i="18"/>
  <c r="CE11" i="8"/>
  <c r="C203" i="8"/>
  <c r="E12" i="9"/>
  <c r="C61" i="9"/>
  <c r="E61" i="9"/>
  <c r="AR13" i="11"/>
  <c r="AS12" i="11"/>
  <c r="B138" i="11"/>
  <c r="T13" i="12"/>
  <c r="B94" i="12"/>
  <c r="U12" i="12"/>
  <c r="K12" i="24"/>
  <c r="C72" i="24"/>
  <c r="E72" i="24"/>
  <c r="E13" i="7"/>
  <c r="C62" i="7"/>
  <c r="E62" i="7"/>
  <c r="AI11" i="17"/>
  <c r="C115" i="17"/>
  <c r="E115" i="17"/>
  <c r="AX14" i="18"/>
  <c r="AY13" i="18"/>
  <c r="B150" i="18"/>
  <c r="AU11" i="8"/>
  <c r="C137" i="8"/>
  <c r="CB15" i="11"/>
  <c r="CC14" i="11"/>
  <c r="B206" i="11"/>
  <c r="AI13" i="11"/>
  <c r="C117" i="11"/>
  <c r="BY11" i="54"/>
  <c r="C192" i="54"/>
  <c r="K11" i="12"/>
  <c r="C71" i="12"/>
  <c r="E71" i="12"/>
  <c r="BM13" i="7"/>
  <c r="C172" i="7"/>
  <c r="N14" i="18"/>
  <c r="O13" i="18"/>
  <c r="B84" i="18"/>
  <c r="BD13" i="8"/>
  <c r="BE12" i="8"/>
  <c r="B160" i="8"/>
  <c r="BV14" i="9"/>
  <c r="BW13" i="9"/>
  <c r="B194" i="9"/>
  <c r="AC12" i="9"/>
  <c r="C105" i="9"/>
  <c r="E105" i="9"/>
  <c r="CH13" i="54"/>
  <c r="CI12" i="54"/>
  <c r="B215" i="54"/>
  <c r="CH13" i="13"/>
  <c r="B215" i="13"/>
  <c r="CI12" i="13"/>
  <c r="BV13" i="7"/>
  <c r="BW12" i="7"/>
  <c r="B193" i="7"/>
  <c r="BY12" i="18"/>
  <c r="C193" i="18"/>
  <c r="T13" i="8"/>
  <c r="U12" i="8"/>
  <c r="B94" i="8"/>
  <c r="BG11" i="11"/>
  <c r="C159" i="11"/>
  <c r="E159" i="11"/>
  <c r="H13" i="11"/>
  <c r="I12" i="11"/>
  <c r="B72" i="11"/>
  <c r="AI11" i="12"/>
  <c r="C115" i="12"/>
  <c r="E115" i="12"/>
  <c r="T15" i="24"/>
  <c r="B96" i="24"/>
  <c r="U14" i="24"/>
  <c r="C83" i="24"/>
  <c r="E83" i="24"/>
  <c r="Q12" i="24"/>
  <c r="C105" i="24"/>
  <c r="E105" i="24"/>
  <c r="AC12" i="24"/>
  <c r="O13" i="24"/>
  <c r="N14" i="24"/>
  <c r="B84" i="24"/>
  <c r="Z14" i="24"/>
  <c r="B106" i="24"/>
  <c r="AA13" i="24"/>
  <c r="C62" i="24"/>
  <c r="E62" i="24"/>
  <c r="E13" i="24"/>
  <c r="B15" i="24"/>
  <c r="C14" i="24"/>
  <c r="B63" i="24"/>
  <c r="AY13" i="52"/>
  <c r="AX14" i="52"/>
  <c r="B150" i="52"/>
  <c r="BA12" i="52"/>
  <c r="C149" i="52"/>
  <c r="W11" i="13"/>
  <c r="C93" i="13"/>
  <c r="E93" i="13"/>
  <c r="CK11" i="52"/>
  <c r="C214" i="52"/>
  <c r="CH13" i="52"/>
  <c r="B215" i="52"/>
  <c r="CI12" i="52"/>
  <c r="CC13" i="20"/>
  <c r="CB14" i="20"/>
  <c r="B205" i="20"/>
  <c r="AO11" i="52"/>
  <c r="C126" i="52"/>
  <c r="E126" i="52"/>
  <c r="C115" i="20"/>
  <c r="E115" i="20"/>
  <c r="AI11" i="20"/>
  <c r="AG12" i="20"/>
  <c r="AF13" i="20"/>
  <c r="B116" i="20"/>
  <c r="CK11" i="20"/>
  <c r="C214" i="20"/>
  <c r="BM11" i="52"/>
  <c r="C170" i="52"/>
  <c r="C60" i="21"/>
  <c r="E60" i="21"/>
  <c r="E11" i="21"/>
  <c r="C12" i="21"/>
  <c r="B61" i="21"/>
  <c r="B13" i="21"/>
  <c r="BA11" i="21"/>
  <c r="C148" i="21"/>
  <c r="AX13" i="21"/>
  <c r="AY12" i="21"/>
  <c r="B149" i="21"/>
  <c r="C203" i="21"/>
  <c r="CE11" i="21"/>
  <c r="CB13" i="21"/>
  <c r="B204" i="21"/>
  <c r="CC12" i="21"/>
  <c r="C82" i="52"/>
  <c r="E82" i="52"/>
  <c r="Q11" i="52"/>
  <c r="O12" i="52"/>
  <c r="N13" i="52"/>
  <c r="B83" i="52"/>
  <c r="I12" i="20"/>
  <c r="H13" i="20"/>
  <c r="B72" i="20"/>
  <c r="BG11" i="20"/>
  <c r="C159" i="20"/>
  <c r="E159" i="20"/>
  <c r="BD13" i="20"/>
  <c r="B160" i="20"/>
  <c r="BE12" i="20"/>
  <c r="B182" i="13"/>
  <c r="BP13" i="13"/>
  <c r="BQ12" i="13"/>
  <c r="B94" i="13"/>
  <c r="T13" i="13"/>
  <c r="U12" i="13"/>
  <c r="CE12" i="20"/>
  <c r="C204" i="20"/>
  <c r="AM12" i="52"/>
  <c r="AL13" i="52"/>
  <c r="B127" i="52"/>
  <c r="B215" i="20"/>
  <c r="CH13" i="20"/>
  <c r="CI12" i="20"/>
  <c r="BK12" i="52"/>
  <c r="BJ13" i="52"/>
  <c r="B171" i="52"/>
  <c r="W11" i="20"/>
  <c r="C93" i="20"/>
  <c r="E93" i="20"/>
  <c r="U12" i="20"/>
  <c r="T13" i="20"/>
  <c r="B94" i="20"/>
  <c r="BY11" i="52"/>
  <c r="C192" i="52"/>
  <c r="BV13" i="52"/>
  <c r="B193" i="52"/>
  <c r="BW12" i="52"/>
  <c r="AC11" i="52"/>
  <c r="C104" i="52"/>
  <c r="E104" i="52"/>
  <c r="Z13" i="52"/>
  <c r="B105" i="52"/>
  <c r="AA12" i="52"/>
  <c r="CE11" i="29"/>
  <c r="C203" i="29"/>
  <c r="CB13" i="29"/>
  <c r="B204" i="29"/>
  <c r="CC12" i="29"/>
  <c r="K11" i="20"/>
  <c r="C71" i="20"/>
  <c r="E71" i="20"/>
  <c r="BS11" i="13"/>
  <c r="C181" i="13"/>
  <c r="BS11" i="29"/>
  <c r="C181" i="29"/>
  <c r="AI11" i="13"/>
  <c r="C115" i="13"/>
  <c r="E115" i="13"/>
  <c r="B116" i="13"/>
  <c r="AF13" i="13"/>
  <c r="AG12" i="13"/>
  <c r="Z14" i="13"/>
  <c r="B106" i="13"/>
  <c r="AA13" i="13"/>
  <c r="BD13" i="29"/>
  <c r="BE12" i="29"/>
  <c r="B160" i="29"/>
  <c r="B204" i="12"/>
  <c r="CC12" i="12"/>
  <c r="CB13" i="12"/>
  <c r="BD14" i="13"/>
  <c r="B161" i="13"/>
  <c r="BE13" i="13"/>
  <c r="E11" i="13"/>
  <c r="C60" i="13"/>
  <c r="E60" i="13"/>
  <c r="AF13" i="29"/>
  <c r="AG12" i="29"/>
  <c r="B116" i="29"/>
  <c r="Q12" i="20"/>
  <c r="C83" i="20"/>
  <c r="E83" i="20"/>
  <c r="N14" i="20"/>
  <c r="B84" i="20"/>
  <c r="O13" i="20"/>
  <c r="W11" i="29"/>
  <c r="C93" i="29"/>
  <c r="B14" i="12"/>
  <c r="C13" i="12"/>
  <c r="B62" i="12"/>
  <c r="K11" i="29"/>
  <c r="C71" i="29"/>
  <c r="B84" i="12"/>
  <c r="O13" i="12"/>
  <c r="N14" i="12"/>
  <c r="AL13" i="13"/>
  <c r="B127" i="13"/>
  <c r="AM12" i="13"/>
  <c r="AR13" i="29"/>
  <c r="AS12" i="29"/>
  <c r="B138" i="29"/>
  <c r="BP13" i="12"/>
  <c r="BQ12" i="12"/>
  <c r="B182" i="12"/>
  <c r="K11" i="13"/>
  <c r="C71" i="13"/>
  <c r="E71" i="13"/>
  <c r="BJ13" i="20"/>
  <c r="BK12" i="20"/>
  <c r="B171" i="20"/>
  <c r="AS12" i="20"/>
  <c r="AR13" i="20"/>
  <c r="B138" i="20"/>
  <c r="AC14" i="20"/>
  <c r="C107" i="20"/>
  <c r="BS13" i="54"/>
  <c r="C183" i="54"/>
  <c r="BQ14" i="54"/>
  <c r="BP15" i="54"/>
  <c r="B184" i="54"/>
  <c r="AU11" i="13"/>
  <c r="C137" i="13"/>
  <c r="E137" i="13"/>
  <c r="BV14" i="20"/>
  <c r="B194" i="20"/>
  <c r="BW13" i="20"/>
  <c r="AS13" i="21"/>
  <c r="B139" i="21"/>
  <c r="AR14" i="21"/>
  <c r="BP13" i="29"/>
  <c r="BQ12" i="29"/>
  <c r="B182" i="29"/>
  <c r="AC12" i="13"/>
  <c r="C105" i="13"/>
  <c r="E105" i="13"/>
  <c r="BG11" i="29"/>
  <c r="C159" i="29"/>
  <c r="CE11" i="12"/>
  <c r="C203" i="12"/>
  <c r="CE12" i="13"/>
  <c r="C204" i="13"/>
  <c r="CB14" i="13"/>
  <c r="B205" i="13"/>
  <c r="CC13" i="13"/>
  <c r="C160" i="13"/>
  <c r="E160" i="13"/>
  <c r="BG12" i="13"/>
  <c r="C12" i="13"/>
  <c r="B13" i="13"/>
  <c r="B61" i="13"/>
  <c r="AI11" i="29"/>
  <c r="C115" i="29"/>
  <c r="C83" i="13"/>
  <c r="E83" i="13"/>
  <c r="Q12" i="13"/>
  <c r="N14" i="13"/>
  <c r="B84" i="13"/>
  <c r="O13" i="13"/>
  <c r="T13" i="29"/>
  <c r="U12" i="29"/>
  <c r="B94" i="29"/>
  <c r="E12" i="12"/>
  <c r="C61" i="12"/>
  <c r="E61" i="12"/>
  <c r="H13" i="29"/>
  <c r="I12" i="29"/>
  <c r="B72" i="29"/>
  <c r="Q12" i="12"/>
  <c r="C83" i="12"/>
  <c r="E83" i="12"/>
  <c r="AO11" i="13"/>
  <c r="C126" i="13"/>
  <c r="E126" i="13"/>
  <c r="AU11" i="29"/>
  <c r="C137" i="29"/>
  <c r="BS11" i="12"/>
  <c r="C181" i="12"/>
  <c r="B72" i="13"/>
  <c r="H13" i="13"/>
  <c r="I12" i="13"/>
  <c r="BM11" i="20"/>
  <c r="C170" i="20"/>
  <c r="C137" i="20"/>
  <c r="AU11" i="20"/>
  <c r="B108" i="20"/>
  <c r="AA15" i="20"/>
  <c r="B138" i="13"/>
  <c r="AS12" i="13"/>
  <c r="AR13" i="13"/>
  <c r="BY12" i="20"/>
  <c r="C193" i="20"/>
  <c r="C138" i="21"/>
  <c r="AU12" i="21"/>
  <c r="AA16" i="20"/>
  <c r="BS12" i="17"/>
  <c r="C182" i="17"/>
  <c r="E12" i="52"/>
  <c r="C61" i="52"/>
  <c r="E61" i="52"/>
  <c r="AM14" i="12"/>
  <c r="AL15" i="12"/>
  <c r="B129" i="12"/>
  <c r="BD14" i="12"/>
  <c r="B161" i="12"/>
  <c r="BE13" i="12"/>
  <c r="E12" i="20"/>
  <c r="C61" i="20"/>
  <c r="E61" i="20"/>
  <c r="AR13" i="24"/>
  <c r="AS12" i="24"/>
  <c r="B138" i="24"/>
  <c r="BD14" i="21"/>
  <c r="BE13" i="21"/>
  <c r="B161" i="21"/>
  <c r="BV14" i="14"/>
  <c r="BW13" i="14"/>
  <c r="B194" i="14"/>
  <c r="BA12" i="20"/>
  <c r="C149" i="20"/>
  <c r="E149" i="20"/>
  <c r="AO11" i="21"/>
  <c r="C126" i="21"/>
  <c r="AL13" i="21"/>
  <c r="AM12" i="21"/>
  <c r="B127" i="21"/>
  <c r="Z14" i="14"/>
  <c r="AA13" i="14"/>
  <c r="B106" i="14"/>
  <c r="AC11" i="12"/>
  <c r="C104" i="12"/>
  <c r="E104" i="12"/>
  <c r="C182" i="21"/>
  <c r="BS12" i="21"/>
  <c r="W12" i="21"/>
  <c r="C94" i="21"/>
  <c r="E94" i="21"/>
  <c r="BP14" i="17"/>
  <c r="BQ13" i="17"/>
  <c r="B183" i="17"/>
  <c r="K11" i="21"/>
  <c r="C71" i="21"/>
  <c r="E71" i="21"/>
  <c r="H13" i="21"/>
  <c r="B72" i="21"/>
  <c r="I12" i="21"/>
  <c r="B14" i="52"/>
  <c r="C13" i="52"/>
  <c r="B62" i="52"/>
  <c r="AO13" i="12"/>
  <c r="C128" i="12"/>
  <c r="E128" i="12"/>
  <c r="BG12" i="12"/>
  <c r="C160" i="12"/>
  <c r="E160" i="12"/>
  <c r="B14" i="20"/>
  <c r="C13" i="20"/>
  <c r="B62" i="20"/>
  <c r="AU11" i="24"/>
  <c r="C137" i="24"/>
  <c r="C160" i="21"/>
  <c r="E160" i="21"/>
  <c r="BG12" i="21"/>
  <c r="BY12" i="14"/>
  <c r="C193" i="14"/>
  <c r="AX14" i="20"/>
  <c r="AY13" i="20"/>
  <c r="B150" i="20"/>
  <c r="AC12" i="14"/>
  <c r="C105" i="14"/>
  <c r="E105" i="14"/>
  <c r="Z13" i="12"/>
  <c r="AA12" i="12"/>
  <c r="B105" i="12"/>
  <c r="BQ13" i="21"/>
  <c r="B183" i="21"/>
  <c r="BP14" i="21"/>
  <c r="T14" i="21"/>
  <c r="U13" i="21"/>
  <c r="B95" i="21"/>
  <c r="BM12" i="41"/>
  <c r="C171" i="41"/>
  <c r="BY14" i="24"/>
  <c r="C195" i="24"/>
  <c r="BS11" i="41"/>
  <c r="C181" i="41"/>
  <c r="AG12" i="41"/>
  <c r="AF13" i="41"/>
  <c r="B116" i="41"/>
  <c r="CK13" i="21"/>
  <c r="C216" i="21"/>
  <c r="CI13" i="41"/>
  <c r="CH14" i="41"/>
  <c r="B216" i="41"/>
  <c r="C13" i="41"/>
  <c r="B14" i="41"/>
  <c r="B62" i="41"/>
  <c r="AO14" i="20"/>
  <c r="C129" i="20"/>
  <c r="BY12" i="41"/>
  <c r="C193" i="41"/>
  <c r="AS12" i="41"/>
  <c r="AR13" i="41"/>
  <c r="B138" i="41"/>
  <c r="I12" i="41"/>
  <c r="H13" i="41"/>
  <c r="B72" i="41"/>
  <c r="AC13" i="21"/>
  <c r="C106" i="21"/>
  <c r="E106" i="21"/>
  <c r="BG13" i="24"/>
  <c r="C161" i="24"/>
  <c r="AY15" i="24"/>
  <c r="AY16" i="24"/>
  <c r="B152" i="24"/>
  <c r="O13" i="41"/>
  <c r="N14" i="41"/>
  <c r="B84" i="41"/>
  <c r="CB14" i="54"/>
  <c r="CC13" i="54"/>
  <c r="B205" i="54"/>
  <c r="N15" i="21"/>
  <c r="O14" i="21"/>
  <c r="B85" i="21"/>
  <c r="CE11" i="41"/>
  <c r="C203" i="41"/>
  <c r="AY13" i="41"/>
  <c r="AX14" i="41"/>
  <c r="B150" i="41"/>
  <c r="W11" i="41"/>
  <c r="C93" i="41"/>
  <c r="AF15" i="24"/>
  <c r="AG14" i="24"/>
  <c r="B118" i="24"/>
  <c r="AM13" i="41"/>
  <c r="AL14" i="41"/>
  <c r="B128" i="41"/>
  <c r="AG15" i="21"/>
  <c r="AG16" i="21"/>
  <c r="B119" i="21"/>
  <c r="BE12" i="41"/>
  <c r="BD13" i="41"/>
  <c r="B160" i="41"/>
  <c r="AC12" i="41"/>
  <c r="C105" i="41"/>
  <c r="BV15" i="21"/>
  <c r="BW14" i="21"/>
  <c r="B195" i="21"/>
  <c r="BK13" i="41"/>
  <c r="BJ14" i="41"/>
  <c r="B172" i="41"/>
  <c r="BW15" i="24"/>
  <c r="B196" i="24"/>
  <c r="BQ12" i="41"/>
  <c r="BP13" i="41"/>
  <c r="B182" i="41"/>
  <c r="AI11" i="41"/>
  <c r="C115" i="41"/>
  <c r="BA15" i="13"/>
  <c r="BA16" i="13"/>
  <c r="C152" i="13"/>
  <c r="E152" i="13"/>
  <c r="I147" i="13"/>
  <c r="AY16" i="13"/>
  <c r="CH15" i="21"/>
  <c r="CI14" i="21"/>
  <c r="B217" i="21"/>
  <c r="CK12" i="41"/>
  <c r="C215" i="41"/>
  <c r="E12" i="41"/>
  <c r="C61" i="41"/>
  <c r="AM15" i="20"/>
  <c r="AM16" i="20"/>
  <c r="B130" i="20"/>
  <c r="BW13" i="41"/>
  <c r="BV14" i="41"/>
  <c r="B194" i="41"/>
  <c r="AU11" i="41"/>
  <c r="C137" i="41"/>
  <c r="K11" i="41"/>
  <c r="C71" i="41"/>
  <c r="Z15" i="21"/>
  <c r="AA14" i="21"/>
  <c r="B107" i="21"/>
  <c r="BD15" i="24"/>
  <c r="BE14" i="24"/>
  <c r="B162" i="24"/>
  <c r="BA14" i="24"/>
  <c r="C151" i="24"/>
  <c r="Q12" i="41"/>
  <c r="C83" i="41"/>
  <c r="C204" i="54"/>
  <c r="CE12" i="54"/>
  <c r="Q13" i="21"/>
  <c r="C84" i="21"/>
  <c r="E84" i="21"/>
  <c r="CC12" i="41"/>
  <c r="CB13" i="41"/>
  <c r="B204" i="41"/>
  <c r="BA12" i="41"/>
  <c r="C149" i="41"/>
  <c r="U12" i="41"/>
  <c r="T13" i="41"/>
  <c r="B94" i="41"/>
  <c r="C117" i="24"/>
  <c r="AI13" i="24"/>
  <c r="AO12" i="41"/>
  <c r="C127" i="41"/>
  <c r="AI14" i="21"/>
  <c r="C118" i="21"/>
  <c r="E118" i="21"/>
  <c r="BG11" i="41"/>
  <c r="C159" i="41"/>
  <c r="AA13" i="41"/>
  <c r="Z14" i="41"/>
  <c r="B106" i="41"/>
  <c r="BY13" i="21"/>
  <c r="C194" i="21"/>
  <c r="C83" i="62"/>
  <c r="Q12" i="62"/>
  <c r="B194" i="62"/>
  <c r="BV14" i="62"/>
  <c r="BW13" i="62"/>
  <c r="B172" i="62"/>
  <c r="BJ14" i="62"/>
  <c r="BK13" i="62"/>
  <c r="B205" i="62"/>
  <c r="CB14" i="62"/>
  <c r="CC13" i="62"/>
  <c r="C160" i="62"/>
  <c r="BG12" i="62"/>
  <c r="C127" i="62"/>
  <c r="AO12" i="62"/>
  <c r="B183" i="62"/>
  <c r="BP14" i="62"/>
  <c r="BQ13" i="62"/>
  <c r="C116" i="62"/>
  <c r="AI12" i="62"/>
  <c r="B62" i="62"/>
  <c r="B14" i="62"/>
  <c r="C13" i="62"/>
  <c r="B150" i="62"/>
  <c r="AX14" i="62"/>
  <c r="AY13" i="62"/>
  <c r="B216" i="62"/>
  <c r="CH14" i="62"/>
  <c r="CI13" i="62"/>
  <c r="B95" i="62"/>
  <c r="T14" i="62"/>
  <c r="U13" i="62"/>
  <c r="B73" i="62"/>
  <c r="H14" i="62"/>
  <c r="I13" i="62"/>
  <c r="B139" i="62"/>
  <c r="AR14" i="62"/>
  <c r="AS13" i="62"/>
  <c r="B106" i="62"/>
  <c r="Z14" i="62"/>
  <c r="AA13" i="62"/>
  <c r="B84" i="62"/>
  <c r="N14" i="62"/>
  <c r="O13" i="62"/>
  <c r="C193" i="62"/>
  <c r="BY12" i="62"/>
  <c r="C171" i="62"/>
  <c r="BM12" i="62"/>
  <c r="C204" i="62"/>
  <c r="CE12" i="62"/>
  <c r="B161" i="62"/>
  <c r="BD14" i="62"/>
  <c r="BE13" i="62"/>
  <c r="B128" i="62"/>
  <c r="AL14" i="62"/>
  <c r="AM13" i="62"/>
  <c r="C182" i="62"/>
  <c r="BS12" i="62"/>
  <c r="B117" i="62"/>
  <c r="AF14" i="62"/>
  <c r="AG13" i="62"/>
  <c r="E12" i="62"/>
  <c r="C61" i="62"/>
  <c r="C149" i="62"/>
  <c r="BA12" i="62"/>
  <c r="C215" i="62"/>
  <c r="CK12" i="62"/>
  <c r="C94" i="62"/>
  <c r="W12" i="62"/>
  <c r="C72" i="62"/>
  <c r="K12" i="62"/>
  <c r="C138" i="62"/>
  <c r="AU12" i="62"/>
  <c r="C105" i="62"/>
  <c r="AC12" i="62"/>
  <c r="B205" i="61"/>
  <c r="CB14" i="61"/>
  <c r="CC13" i="61"/>
  <c r="B128" i="61"/>
  <c r="AL14" i="61"/>
  <c r="AM13" i="61"/>
  <c r="B216" i="61"/>
  <c r="CH14" i="61"/>
  <c r="CI13" i="61"/>
  <c r="B84" i="61"/>
  <c r="N14" i="61"/>
  <c r="O13" i="61"/>
  <c r="I150" i="13"/>
  <c r="C193" i="61"/>
  <c r="BY12" i="61"/>
  <c r="C182" i="61"/>
  <c r="BS12" i="61"/>
  <c r="B62" i="61"/>
  <c r="B14" i="61"/>
  <c r="C13" i="61"/>
  <c r="C72" i="61"/>
  <c r="K12" i="61"/>
  <c r="B161" i="61"/>
  <c r="BD14" i="61"/>
  <c r="BE13" i="61"/>
  <c r="I145" i="13"/>
  <c r="C171" i="61"/>
  <c r="BM12" i="61"/>
  <c r="C149" i="61"/>
  <c r="BA12" i="61"/>
  <c r="B139" i="61"/>
  <c r="AR14" i="61"/>
  <c r="AS13" i="61"/>
  <c r="B117" i="61"/>
  <c r="AF14" i="61"/>
  <c r="AG13" i="61"/>
  <c r="C94" i="61"/>
  <c r="W12" i="61"/>
  <c r="I149" i="13"/>
  <c r="C105" i="61"/>
  <c r="AC12" i="61"/>
  <c r="BB22" i="13"/>
  <c r="C204" i="61"/>
  <c r="CE12" i="61"/>
  <c r="C127" i="61"/>
  <c r="AO12" i="61"/>
  <c r="C215" i="61"/>
  <c r="CK12" i="61"/>
  <c r="C83" i="61"/>
  <c r="Q12" i="61"/>
  <c r="B194" i="61"/>
  <c r="BV14" i="61"/>
  <c r="BW13" i="61"/>
  <c r="B183" i="61"/>
  <c r="BP14" i="61"/>
  <c r="BQ13" i="61"/>
  <c r="C61" i="61"/>
  <c r="E12" i="61"/>
  <c r="B73" i="61"/>
  <c r="H14" i="61"/>
  <c r="I13" i="61"/>
  <c r="C160" i="61"/>
  <c r="BG12" i="61"/>
  <c r="B172" i="61"/>
  <c r="BJ14" i="61"/>
  <c r="BK13" i="61"/>
  <c r="B150" i="61"/>
  <c r="AX14" i="61"/>
  <c r="AY13" i="61"/>
  <c r="C138" i="61"/>
  <c r="AU12" i="61"/>
  <c r="I148" i="13"/>
  <c r="C116" i="61"/>
  <c r="AI12" i="61"/>
  <c r="B95" i="61"/>
  <c r="T14" i="61"/>
  <c r="U13" i="61"/>
  <c r="B106" i="61"/>
  <c r="Z14" i="61"/>
  <c r="AA13" i="61"/>
  <c r="I146" i="13"/>
  <c r="C116" i="60"/>
  <c r="AI12" i="60"/>
  <c r="C149" i="60"/>
  <c r="E149" i="60"/>
  <c r="BA12" i="60"/>
  <c r="B95" i="60"/>
  <c r="T14" i="60"/>
  <c r="U13" i="60"/>
  <c r="C171" i="60"/>
  <c r="BM12" i="60"/>
  <c r="C204" i="60"/>
  <c r="CE12" i="60"/>
  <c r="B194" i="60"/>
  <c r="BV14" i="60"/>
  <c r="BW13" i="60"/>
  <c r="B139" i="60"/>
  <c r="AR14" i="60"/>
  <c r="AS13" i="60"/>
  <c r="C127" i="60"/>
  <c r="AO12" i="60"/>
  <c r="B62" i="60"/>
  <c r="B14" i="60"/>
  <c r="C13" i="60"/>
  <c r="B106" i="60"/>
  <c r="Z14" i="60"/>
  <c r="AA13" i="60"/>
  <c r="C182" i="60"/>
  <c r="BS12" i="60"/>
  <c r="B216" i="60"/>
  <c r="CH14" i="60"/>
  <c r="CI13" i="60"/>
  <c r="B84" i="60"/>
  <c r="N14" i="60"/>
  <c r="O13" i="60"/>
  <c r="C72" i="60"/>
  <c r="K12" i="60"/>
  <c r="B161" i="60"/>
  <c r="BD14" i="60"/>
  <c r="BE13" i="60"/>
  <c r="B117" i="60"/>
  <c r="AF14" i="60"/>
  <c r="AG13" i="60"/>
  <c r="B150" i="60"/>
  <c r="AX14" i="60"/>
  <c r="AY13" i="60"/>
  <c r="C94" i="60"/>
  <c r="W12" i="60"/>
  <c r="B172" i="60"/>
  <c r="BJ14" i="60"/>
  <c r="BK13" i="60"/>
  <c r="B205" i="60"/>
  <c r="CB14" i="60"/>
  <c r="CC13" i="60"/>
  <c r="C193" i="60"/>
  <c r="BY12" i="60"/>
  <c r="C138" i="60"/>
  <c r="AU12" i="60"/>
  <c r="B128" i="60"/>
  <c r="AL14" i="60"/>
  <c r="AM13" i="60"/>
  <c r="C61" i="60"/>
  <c r="E12" i="60"/>
  <c r="C105" i="60"/>
  <c r="AC12" i="60"/>
  <c r="B183" i="60"/>
  <c r="BP14" i="60"/>
  <c r="BQ13" i="60"/>
  <c r="C215" i="60"/>
  <c r="CK12" i="60"/>
  <c r="C83" i="60"/>
  <c r="Q12" i="60"/>
  <c r="B73" i="60"/>
  <c r="H14" i="60"/>
  <c r="I13" i="60"/>
  <c r="C160" i="60"/>
  <c r="BG12" i="60"/>
  <c r="AF14" i="52"/>
  <c r="AG13" i="52"/>
  <c r="B117" i="52"/>
  <c r="CE12" i="7"/>
  <c r="C204" i="7"/>
  <c r="BM12" i="9"/>
  <c r="C171" i="9"/>
  <c r="C105" i="51"/>
  <c r="E105" i="51"/>
  <c r="AC12" i="51"/>
  <c r="Z14" i="51"/>
  <c r="B106" i="51"/>
  <c r="AA13" i="51"/>
  <c r="BM12" i="51"/>
  <c r="C171" i="51"/>
  <c r="AR14" i="14"/>
  <c r="AS13" i="14"/>
  <c r="B139" i="14"/>
  <c r="K13" i="7"/>
  <c r="C73" i="7"/>
  <c r="E73" i="7"/>
  <c r="BP14" i="7"/>
  <c r="BQ13" i="7"/>
  <c r="B183" i="7"/>
  <c r="BS12" i="14"/>
  <c r="C182" i="14"/>
  <c r="BA12" i="51"/>
  <c r="C149" i="51"/>
  <c r="E149" i="51"/>
  <c r="BA12" i="54"/>
  <c r="C149" i="54"/>
  <c r="BG12" i="14"/>
  <c r="C160" i="14"/>
  <c r="E160" i="14"/>
  <c r="T14" i="7"/>
  <c r="U13" i="7"/>
  <c r="B95" i="7"/>
  <c r="CE13" i="14"/>
  <c r="C205" i="14"/>
  <c r="AI12" i="7"/>
  <c r="C116" i="7"/>
  <c r="E116" i="7"/>
  <c r="B128" i="51"/>
  <c r="AL14" i="51"/>
  <c r="AM13" i="51"/>
  <c r="C72" i="52"/>
  <c r="E72" i="52"/>
  <c r="K12" i="52"/>
  <c r="I13" i="52"/>
  <c r="H14" i="52"/>
  <c r="B73" i="52"/>
  <c r="C127" i="9"/>
  <c r="E127" i="9"/>
  <c r="AO12" i="9"/>
  <c r="E12" i="51"/>
  <c r="C61" i="51"/>
  <c r="E61" i="51"/>
  <c r="C83" i="9"/>
  <c r="E83" i="9"/>
  <c r="Q12" i="9"/>
  <c r="O13" i="9"/>
  <c r="N14" i="9"/>
  <c r="B84" i="9"/>
  <c r="BD14" i="7"/>
  <c r="BE13" i="7"/>
  <c r="B161" i="7"/>
  <c r="C61" i="54"/>
  <c r="E61" i="54"/>
  <c r="E12" i="54"/>
  <c r="C83" i="51"/>
  <c r="E83" i="51"/>
  <c r="Q12" i="51"/>
  <c r="Q12" i="14"/>
  <c r="C83" i="14"/>
  <c r="E83" i="14"/>
  <c r="AR14" i="52"/>
  <c r="AS13" i="52"/>
  <c r="B139" i="52"/>
  <c r="AI12" i="52"/>
  <c r="C116" i="52"/>
  <c r="E116" i="52"/>
  <c r="CK12" i="51"/>
  <c r="C215" i="51"/>
  <c r="CH14" i="51"/>
  <c r="B216" i="51"/>
  <c r="CI13" i="51"/>
  <c r="CB14" i="7"/>
  <c r="CC13" i="7"/>
  <c r="B205" i="7"/>
  <c r="BY12" i="51"/>
  <c r="C193" i="51"/>
  <c r="BV14" i="51"/>
  <c r="B194" i="51"/>
  <c r="BW13" i="51"/>
  <c r="BK13" i="9"/>
  <c r="BJ14" i="9"/>
  <c r="B172" i="9"/>
  <c r="AU12" i="7"/>
  <c r="C138" i="7"/>
  <c r="E138" i="7"/>
  <c r="AR14" i="7"/>
  <c r="AS13" i="7"/>
  <c r="B139" i="7"/>
  <c r="BJ14" i="51"/>
  <c r="BK13" i="51"/>
  <c r="B172" i="51"/>
  <c r="AU12" i="14"/>
  <c r="C138" i="14"/>
  <c r="E138" i="14"/>
  <c r="H15" i="7"/>
  <c r="I14" i="7"/>
  <c r="B74" i="7"/>
  <c r="W12" i="52"/>
  <c r="C94" i="52"/>
  <c r="E94" i="52"/>
  <c r="U13" i="52"/>
  <c r="T14" i="52"/>
  <c r="B95" i="52"/>
  <c r="BS12" i="7"/>
  <c r="C182" i="7"/>
  <c r="BP14" i="14"/>
  <c r="BQ13" i="14"/>
  <c r="B183" i="14"/>
  <c r="AX14" i="51"/>
  <c r="AY13" i="51"/>
  <c r="B150" i="51"/>
  <c r="AX14" i="54"/>
  <c r="AY13" i="54"/>
  <c r="B150" i="54"/>
  <c r="AC12" i="10"/>
  <c r="C105" i="10"/>
  <c r="E105" i="10" s="1"/>
  <c r="Z14" i="10"/>
  <c r="Z15" i="10" s="1"/>
  <c r="AA13" i="10"/>
  <c r="B106" i="10"/>
  <c r="BD14" i="14"/>
  <c r="BE13" i="14"/>
  <c r="B161" i="14"/>
  <c r="W12" i="7"/>
  <c r="C94" i="7"/>
  <c r="E94" i="7"/>
  <c r="C62" i="14"/>
  <c r="E62" i="14"/>
  <c r="E13" i="14"/>
  <c r="B15" i="14"/>
  <c r="C14" i="14"/>
  <c r="B63" i="14"/>
  <c r="CB15" i="14"/>
  <c r="CC14" i="14"/>
  <c r="B206" i="14"/>
  <c r="AF14" i="7"/>
  <c r="AG13" i="7"/>
  <c r="B117" i="7"/>
  <c r="C127" i="51"/>
  <c r="E127" i="51"/>
  <c r="AO12" i="51"/>
  <c r="C15" i="10"/>
  <c r="E15" i="10" s="1"/>
  <c r="AL14" i="9"/>
  <c r="B128" i="9"/>
  <c r="AM13" i="9"/>
  <c r="B14" i="51"/>
  <c r="C13" i="51"/>
  <c r="B62" i="51"/>
  <c r="BG12" i="7"/>
  <c r="C160" i="7"/>
  <c r="E160" i="7"/>
  <c r="B62" i="54"/>
  <c r="B14" i="54"/>
  <c r="C13" i="54"/>
  <c r="N14" i="51"/>
  <c r="O13" i="51"/>
  <c r="B84" i="51"/>
  <c r="N14" i="14"/>
  <c r="B84" i="14"/>
  <c r="O13" i="14"/>
  <c r="AU12" i="52"/>
  <c r="C138" i="52"/>
  <c r="E138" i="52"/>
  <c r="C215" i="9"/>
  <c r="CK12" i="9"/>
  <c r="CI13" i="9"/>
  <c r="CH14" i="9"/>
  <c r="B216" i="9"/>
  <c r="C204" i="59"/>
  <c r="CE12" i="59"/>
  <c r="C61" i="59"/>
  <c r="E12" i="59"/>
  <c r="C72" i="59"/>
  <c r="K12" i="59"/>
  <c r="C160" i="59"/>
  <c r="E160" i="59"/>
  <c r="BG12" i="59"/>
  <c r="C171" i="59"/>
  <c r="BM12" i="59"/>
  <c r="B117" i="59"/>
  <c r="AF14" i="59"/>
  <c r="AG13" i="59"/>
  <c r="C105" i="59"/>
  <c r="AC12" i="59"/>
  <c r="B139" i="59"/>
  <c r="AR14" i="59"/>
  <c r="AS13" i="59"/>
  <c r="C193" i="59"/>
  <c r="BY12" i="59"/>
  <c r="B84" i="59"/>
  <c r="N14" i="59"/>
  <c r="O13" i="59"/>
  <c r="B95" i="59"/>
  <c r="T14" i="59"/>
  <c r="U13" i="59"/>
  <c r="B216" i="59"/>
  <c r="CH14" i="59"/>
  <c r="CI13" i="59"/>
  <c r="C149" i="59"/>
  <c r="E149" i="59"/>
  <c r="BA12" i="59"/>
  <c r="C127" i="59"/>
  <c r="AO12" i="59"/>
  <c r="C182" i="59"/>
  <c r="BS12" i="59"/>
  <c r="B205" i="59"/>
  <c r="CB14" i="59"/>
  <c r="CC13" i="59"/>
  <c r="B62" i="59"/>
  <c r="B14" i="59"/>
  <c r="C13" i="59"/>
  <c r="B73" i="59"/>
  <c r="H14" i="59"/>
  <c r="I13" i="59"/>
  <c r="B161" i="59"/>
  <c r="BD14" i="59"/>
  <c r="BE13" i="59"/>
  <c r="B172" i="59"/>
  <c r="BJ14" i="59"/>
  <c r="BK13" i="59"/>
  <c r="C116" i="59"/>
  <c r="AI12" i="59"/>
  <c r="B106" i="59"/>
  <c r="Z14" i="59"/>
  <c r="AA13" i="59"/>
  <c r="C138" i="59"/>
  <c r="AU12" i="59"/>
  <c r="B194" i="59"/>
  <c r="BV14" i="59"/>
  <c r="BW13" i="59"/>
  <c r="C83" i="59"/>
  <c r="Q12" i="59"/>
  <c r="C94" i="59"/>
  <c r="W12" i="59"/>
  <c r="C215" i="59"/>
  <c r="CK12" i="59"/>
  <c r="B150" i="59"/>
  <c r="AX14" i="59"/>
  <c r="AY13" i="59"/>
  <c r="B128" i="59"/>
  <c r="AL14" i="59"/>
  <c r="AM13" i="59"/>
  <c r="B183" i="59"/>
  <c r="BP14" i="59"/>
  <c r="BQ13" i="59"/>
  <c r="B183" i="58"/>
  <c r="BP14" i="58"/>
  <c r="BQ13" i="58"/>
  <c r="C116" i="58"/>
  <c r="AI12" i="58"/>
  <c r="B63" i="58"/>
  <c r="B15" i="58"/>
  <c r="C14" i="58"/>
  <c r="AF14" i="14"/>
  <c r="AG13" i="14"/>
  <c r="B117" i="14"/>
  <c r="B107" i="58"/>
  <c r="Z15" i="58"/>
  <c r="AA14" i="58"/>
  <c r="B173" i="58"/>
  <c r="BJ15" i="58"/>
  <c r="BK14" i="58"/>
  <c r="C128" i="58"/>
  <c r="E128" i="58"/>
  <c r="AO13" i="58"/>
  <c r="AF14" i="18"/>
  <c r="B117" i="18"/>
  <c r="AG13" i="18"/>
  <c r="B217" i="58"/>
  <c r="CH15" i="58"/>
  <c r="CI14" i="58"/>
  <c r="C94" i="58"/>
  <c r="W12" i="58"/>
  <c r="B205" i="58"/>
  <c r="CB14" i="58"/>
  <c r="CC13" i="58"/>
  <c r="C138" i="58"/>
  <c r="E138" i="58"/>
  <c r="AU12" i="58"/>
  <c r="H14" i="58"/>
  <c r="I13" i="58"/>
  <c r="B73" i="58"/>
  <c r="C160" i="58"/>
  <c r="BG12" i="58"/>
  <c r="B151" i="58"/>
  <c r="AX15" i="58"/>
  <c r="AY14" i="58"/>
  <c r="C194" i="58"/>
  <c r="BY13" i="58"/>
  <c r="B85" i="58"/>
  <c r="N15" i="58"/>
  <c r="O14" i="58"/>
  <c r="C182" i="58"/>
  <c r="BS12" i="58"/>
  <c r="B117" i="58"/>
  <c r="AF14" i="58"/>
  <c r="AG13" i="58"/>
  <c r="E13" i="58"/>
  <c r="C62" i="58"/>
  <c r="AI12" i="14"/>
  <c r="C116" i="14"/>
  <c r="E116" i="14"/>
  <c r="C106" i="58"/>
  <c r="AC13" i="58"/>
  <c r="C172" i="58"/>
  <c r="BM13" i="58"/>
  <c r="B129" i="58"/>
  <c r="AL15" i="58"/>
  <c r="AM14" i="58"/>
  <c r="AI12" i="18"/>
  <c r="C116" i="18"/>
  <c r="E116" i="18"/>
  <c r="C216" i="58"/>
  <c r="CK13" i="58"/>
  <c r="B95" i="58"/>
  <c r="T14" i="58"/>
  <c r="U13" i="58"/>
  <c r="C204" i="58"/>
  <c r="CE12" i="58"/>
  <c r="B139" i="58"/>
  <c r="AR14" i="58"/>
  <c r="AS13" i="58"/>
  <c r="C72" i="58"/>
  <c r="K12" i="58"/>
  <c r="B161" i="58"/>
  <c r="BD14" i="58"/>
  <c r="BE13" i="58"/>
  <c r="C150" i="58"/>
  <c r="E150" i="58"/>
  <c r="BA13" i="58"/>
  <c r="B195" i="58"/>
  <c r="BV15" i="58"/>
  <c r="BW14" i="58"/>
  <c r="W12" i="18"/>
  <c r="C94" i="18"/>
  <c r="E94" i="18"/>
  <c r="T14" i="18"/>
  <c r="U13" i="18"/>
  <c r="B95" i="18"/>
  <c r="C84" i="58"/>
  <c r="Q13" i="58"/>
  <c r="B194" i="57"/>
  <c r="BV14" i="57"/>
  <c r="BW13" i="57"/>
  <c r="C138" i="57"/>
  <c r="E138" i="57"/>
  <c r="AU12" i="57"/>
  <c r="B62" i="57"/>
  <c r="B14" i="57"/>
  <c r="C13" i="57"/>
  <c r="C160" i="57"/>
  <c r="BG12" i="57"/>
  <c r="C149" i="57"/>
  <c r="BA12" i="57"/>
  <c r="C204" i="57"/>
  <c r="CE12" i="57"/>
  <c r="C171" i="57"/>
  <c r="BM12" i="57"/>
  <c r="C127" i="57"/>
  <c r="E127" i="57"/>
  <c r="AO12" i="57"/>
  <c r="C72" i="57"/>
  <c r="K12" i="57"/>
  <c r="C94" i="57"/>
  <c r="W12" i="57"/>
  <c r="C116" i="57"/>
  <c r="AI12" i="57"/>
  <c r="C105" i="57"/>
  <c r="AC12" i="57"/>
  <c r="C182" i="57"/>
  <c r="BS12" i="57"/>
  <c r="C215" i="57"/>
  <c r="CK12" i="57"/>
  <c r="B84" i="57"/>
  <c r="N14" i="57"/>
  <c r="O13" i="57"/>
  <c r="C193" i="57"/>
  <c r="BY12" i="57"/>
  <c r="B139" i="57"/>
  <c r="AR14" i="57"/>
  <c r="AS13" i="57"/>
  <c r="C61" i="57"/>
  <c r="E12" i="57"/>
  <c r="B161" i="57"/>
  <c r="BD14" i="57"/>
  <c r="BE13" i="57"/>
  <c r="B150" i="57"/>
  <c r="AX14" i="57"/>
  <c r="AY13" i="57"/>
  <c r="B205" i="57"/>
  <c r="CB14" i="57"/>
  <c r="CC13" i="57"/>
  <c r="B172" i="57"/>
  <c r="BJ14" i="57"/>
  <c r="BK13" i="57"/>
  <c r="B128" i="57"/>
  <c r="AL14" i="57"/>
  <c r="AM13" i="57"/>
  <c r="B73" i="57"/>
  <c r="H14" i="57"/>
  <c r="I13" i="57"/>
  <c r="B95" i="57"/>
  <c r="T14" i="57"/>
  <c r="U13" i="57"/>
  <c r="B117" i="57"/>
  <c r="AF14" i="57"/>
  <c r="AG13" i="57"/>
  <c r="B106" i="57"/>
  <c r="Z14" i="57"/>
  <c r="AA13" i="57"/>
  <c r="B183" i="57"/>
  <c r="BP14" i="57"/>
  <c r="BQ13" i="57"/>
  <c r="B216" i="57"/>
  <c r="CH14" i="57"/>
  <c r="CI13" i="57"/>
  <c r="C83" i="57"/>
  <c r="Q12" i="57"/>
  <c r="C116" i="56"/>
  <c r="E116" i="56"/>
  <c r="AI12" i="56"/>
  <c r="C204" i="56"/>
  <c r="CE12" i="56"/>
  <c r="C83" i="56"/>
  <c r="Q12" i="56"/>
  <c r="B128" i="56"/>
  <c r="AL14" i="56"/>
  <c r="AM13" i="56"/>
  <c r="B150" i="56"/>
  <c r="AX14" i="56"/>
  <c r="AY13" i="56"/>
  <c r="B95" i="56"/>
  <c r="T14" i="56"/>
  <c r="U13" i="56"/>
  <c r="C182" i="56"/>
  <c r="BS12" i="56"/>
  <c r="C72" i="56"/>
  <c r="K12" i="56"/>
  <c r="C160" i="56"/>
  <c r="BG12" i="56"/>
  <c r="C61" i="56"/>
  <c r="E12" i="56"/>
  <c r="B106" i="56"/>
  <c r="Z14" i="56"/>
  <c r="AA13" i="56"/>
  <c r="B172" i="56"/>
  <c r="BJ14" i="56"/>
  <c r="BK13" i="56"/>
  <c r="B217" i="56"/>
  <c r="CH15" i="56"/>
  <c r="CI14" i="56"/>
  <c r="B194" i="56"/>
  <c r="BV14" i="56"/>
  <c r="BW13" i="56"/>
  <c r="C138" i="56"/>
  <c r="E138" i="56"/>
  <c r="AU12" i="56"/>
  <c r="B117" i="56"/>
  <c r="AF14" i="56"/>
  <c r="AG13" i="56"/>
  <c r="B205" i="56"/>
  <c r="CB14" i="56"/>
  <c r="CC13" i="56"/>
  <c r="B84" i="56"/>
  <c r="N14" i="56"/>
  <c r="O13" i="56"/>
  <c r="C127" i="56"/>
  <c r="AO12" i="56"/>
  <c r="C149" i="56"/>
  <c r="BA12" i="56"/>
  <c r="C94" i="56"/>
  <c r="W12" i="56"/>
  <c r="B183" i="56"/>
  <c r="BP14" i="56"/>
  <c r="BQ13" i="56"/>
  <c r="B73" i="56"/>
  <c r="H14" i="56"/>
  <c r="I13" i="56"/>
  <c r="B161" i="56"/>
  <c r="BD14" i="56"/>
  <c r="BE13" i="56"/>
  <c r="B62" i="56"/>
  <c r="B14" i="56"/>
  <c r="C13" i="56"/>
  <c r="C105" i="56"/>
  <c r="E105" i="56"/>
  <c r="AC12" i="56"/>
  <c r="C171" i="56"/>
  <c r="BM12" i="56"/>
  <c r="C216" i="56"/>
  <c r="CK13" i="56"/>
  <c r="C193" i="56"/>
  <c r="BY12" i="56"/>
  <c r="B139" i="56"/>
  <c r="AR14" i="56"/>
  <c r="AS13" i="56"/>
  <c r="H14" i="11"/>
  <c r="I13" i="11"/>
  <c r="B73" i="11"/>
  <c r="T14" i="8"/>
  <c r="U13" i="8"/>
  <c r="B95" i="8"/>
  <c r="BY12" i="7"/>
  <c r="C193" i="7"/>
  <c r="CK12" i="13"/>
  <c r="C215" i="13"/>
  <c r="CH14" i="13"/>
  <c r="B216" i="13"/>
  <c r="CI13" i="13"/>
  <c r="CK12" i="54"/>
  <c r="C215" i="54"/>
  <c r="BV15" i="9"/>
  <c r="BW14" i="9"/>
  <c r="B195" i="9"/>
  <c r="BG12" i="8"/>
  <c r="C160" i="8"/>
  <c r="E160" i="8"/>
  <c r="N15" i="18"/>
  <c r="O14" i="18"/>
  <c r="B85" i="18"/>
  <c r="CE14" i="11"/>
  <c r="C206" i="11"/>
  <c r="AX15" i="18"/>
  <c r="AY14" i="18"/>
  <c r="B151" i="18"/>
  <c r="AR14" i="11"/>
  <c r="AS13" i="11"/>
  <c r="B139" i="11"/>
  <c r="AR14" i="17"/>
  <c r="AS13" i="17"/>
  <c r="B139" i="17"/>
  <c r="AM15" i="7"/>
  <c r="B130" i="7"/>
  <c r="BS12" i="20"/>
  <c r="C182" i="20"/>
  <c r="C193" i="13"/>
  <c r="BY12" i="13"/>
  <c r="Z15" i="18"/>
  <c r="AA14" i="18"/>
  <c r="B107" i="18"/>
  <c r="AC14" i="7"/>
  <c r="C107" i="7"/>
  <c r="E107" i="7"/>
  <c r="BP14" i="11"/>
  <c r="BQ13" i="11"/>
  <c r="B183" i="11"/>
  <c r="AY15" i="7"/>
  <c r="AY16" i="7"/>
  <c r="B152" i="7"/>
  <c r="CE12" i="17"/>
  <c r="C204" i="17"/>
  <c r="CH14" i="7"/>
  <c r="CI13" i="7"/>
  <c r="B216" i="7"/>
  <c r="AF14" i="12"/>
  <c r="AG13" i="12"/>
  <c r="B117" i="12"/>
  <c r="BD14" i="11"/>
  <c r="BE13" i="11"/>
  <c r="B161" i="11"/>
  <c r="BV15" i="18"/>
  <c r="BW14" i="18"/>
  <c r="B195" i="18"/>
  <c r="AC13" i="9"/>
  <c r="C106" i="9"/>
  <c r="E106" i="9"/>
  <c r="BK15" i="7"/>
  <c r="B174" i="7"/>
  <c r="H14" i="12"/>
  <c r="B73" i="12"/>
  <c r="I13" i="12"/>
  <c r="BY12" i="54"/>
  <c r="C193" i="54"/>
  <c r="AI14" i="11"/>
  <c r="C118" i="11"/>
  <c r="AR14" i="8"/>
  <c r="AS13" i="8"/>
  <c r="B139" i="8"/>
  <c r="AF14" i="17"/>
  <c r="AG13" i="17"/>
  <c r="B117" i="17"/>
  <c r="E14" i="7"/>
  <c r="C63" i="7"/>
  <c r="E63" i="7"/>
  <c r="H15" i="24"/>
  <c r="B74" i="24"/>
  <c r="I14" i="24"/>
  <c r="B15" i="9"/>
  <c r="C14" i="9"/>
  <c r="B63" i="9"/>
  <c r="CE12" i="8"/>
  <c r="C204" i="8"/>
  <c r="CH15" i="18"/>
  <c r="CI14" i="18"/>
  <c r="B217" i="18"/>
  <c r="BK13" i="21"/>
  <c r="BJ14" i="21"/>
  <c r="B172" i="21"/>
  <c r="C171" i="21"/>
  <c r="BM12" i="21"/>
  <c r="BS12" i="8"/>
  <c r="C182" i="8"/>
  <c r="BS12" i="24"/>
  <c r="C182" i="24"/>
  <c r="B183" i="24"/>
  <c r="BQ13" i="24"/>
  <c r="BP14" i="24"/>
  <c r="T14" i="11"/>
  <c r="U13" i="11"/>
  <c r="B95" i="11"/>
  <c r="BA13" i="9"/>
  <c r="C150" i="9"/>
  <c r="E150" i="9"/>
  <c r="H14" i="8"/>
  <c r="I13" i="8"/>
  <c r="B73" i="8"/>
  <c r="BJ15" i="18"/>
  <c r="BK14" i="18"/>
  <c r="B173" i="18"/>
  <c r="Q14" i="7"/>
  <c r="C85" i="7"/>
  <c r="E85" i="7"/>
  <c r="CE12" i="24"/>
  <c r="C204" i="24"/>
  <c r="CC13" i="24"/>
  <c r="CB14" i="24"/>
  <c r="B205" i="24"/>
  <c r="N14" i="54"/>
  <c r="B84" i="54"/>
  <c r="O13" i="54"/>
  <c r="E13" i="18"/>
  <c r="C62" i="18"/>
  <c r="E62" i="18"/>
  <c r="H14" i="17"/>
  <c r="I13" i="17"/>
  <c r="B73" i="17"/>
  <c r="BG12" i="17"/>
  <c r="C160" i="17"/>
  <c r="E160" i="17"/>
  <c r="AC12" i="54"/>
  <c r="C105" i="54"/>
  <c r="E105" i="54"/>
  <c r="Z14" i="54"/>
  <c r="B106" i="54"/>
  <c r="AA13" i="54"/>
  <c r="C116" i="8"/>
  <c r="E116" i="8"/>
  <c r="AI12" i="8"/>
  <c r="AL15" i="18"/>
  <c r="AM14" i="18"/>
  <c r="B129" i="18"/>
  <c r="W12" i="17"/>
  <c r="C94" i="17"/>
  <c r="E94" i="17"/>
  <c r="W14" i="24"/>
  <c r="C96" i="24"/>
  <c r="B97" i="24"/>
  <c r="U15" i="24"/>
  <c r="K12" i="11"/>
  <c r="C72" i="11"/>
  <c r="E72" i="11"/>
  <c r="W12" i="8"/>
  <c r="C94" i="8"/>
  <c r="E94" i="8"/>
  <c r="BV14" i="7"/>
  <c r="BW13" i="7"/>
  <c r="B194" i="7"/>
  <c r="CH14" i="54"/>
  <c r="CI13" i="54"/>
  <c r="B216" i="54"/>
  <c r="BY13" i="9"/>
  <c r="C194" i="9"/>
  <c r="BD14" i="8"/>
  <c r="BE13" i="8"/>
  <c r="B161" i="8"/>
  <c r="Q13" i="18"/>
  <c r="C84" i="18"/>
  <c r="E84" i="18"/>
  <c r="CC15" i="11"/>
  <c r="B207" i="11"/>
  <c r="BA13" i="18"/>
  <c r="C150" i="18"/>
  <c r="E150" i="18"/>
  <c r="W12" i="12"/>
  <c r="C94" i="12"/>
  <c r="E94" i="12"/>
  <c r="T14" i="12"/>
  <c r="B95" i="12"/>
  <c r="U13" i="12"/>
  <c r="AU12" i="11"/>
  <c r="C138" i="11"/>
  <c r="E138" i="11"/>
  <c r="AU12" i="17"/>
  <c r="C138" i="17"/>
  <c r="AO14" i="7"/>
  <c r="C129" i="7"/>
  <c r="E129" i="7"/>
  <c r="BP14" i="20"/>
  <c r="BQ13" i="20"/>
  <c r="B183" i="20"/>
  <c r="BW13" i="13"/>
  <c r="BV14" i="13"/>
  <c r="B194" i="13"/>
  <c r="AC13" i="18"/>
  <c r="C106" i="18"/>
  <c r="E106" i="18"/>
  <c r="AA15" i="7"/>
  <c r="B108" i="7"/>
  <c r="BS12" i="11"/>
  <c r="C182" i="11"/>
  <c r="BA14" i="7"/>
  <c r="C151" i="7"/>
  <c r="E151" i="7"/>
  <c r="BM12" i="13"/>
  <c r="C171" i="13"/>
  <c r="BK13" i="13"/>
  <c r="BJ14" i="13"/>
  <c r="B172" i="13"/>
  <c r="CB14" i="17"/>
  <c r="CC13" i="17"/>
  <c r="B205" i="17"/>
  <c r="CK12" i="7"/>
  <c r="C215" i="7"/>
  <c r="C116" i="12"/>
  <c r="E116" i="12"/>
  <c r="AI12" i="12"/>
  <c r="BG12" i="11"/>
  <c r="C160" i="11"/>
  <c r="E160" i="11"/>
  <c r="BY13" i="18"/>
  <c r="C194" i="18"/>
  <c r="AA16" i="7"/>
  <c r="Z15" i="9"/>
  <c r="AA14" i="9"/>
  <c r="B107" i="9"/>
  <c r="BM14" i="7"/>
  <c r="C173" i="7"/>
  <c r="BK16" i="7"/>
  <c r="C72" i="12"/>
  <c r="E72" i="12"/>
  <c r="K12" i="12"/>
  <c r="BV14" i="54"/>
  <c r="B194" i="54"/>
  <c r="BW13" i="54"/>
  <c r="AG15" i="11"/>
  <c r="B119" i="11"/>
  <c r="AU12" i="8"/>
  <c r="C138" i="8"/>
  <c r="AI12" i="17"/>
  <c r="C116" i="17"/>
  <c r="E116" i="17"/>
  <c r="C15" i="7"/>
  <c r="B64" i="7"/>
  <c r="C73" i="24"/>
  <c r="E73" i="24"/>
  <c r="K13" i="24"/>
  <c r="BM13" i="54"/>
  <c r="C172" i="54"/>
  <c r="BJ15" i="54"/>
  <c r="B173" i="54"/>
  <c r="BK14" i="54"/>
  <c r="E13" i="9"/>
  <c r="C62" i="9"/>
  <c r="E62" i="9"/>
  <c r="CB14" i="8"/>
  <c r="CC13" i="8"/>
  <c r="B205" i="8"/>
  <c r="CK13" i="18"/>
  <c r="C216" i="18"/>
  <c r="AM16" i="7"/>
  <c r="AO12" i="54"/>
  <c r="C127" i="54"/>
  <c r="AM13" i="54"/>
  <c r="AL14" i="54"/>
  <c r="B128" i="54"/>
  <c r="BP14" i="8"/>
  <c r="BQ13" i="8"/>
  <c r="B183" i="8"/>
  <c r="AU13" i="12"/>
  <c r="C139" i="12"/>
  <c r="E139" i="12"/>
  <c r="AR15" i="12"/>
  <c r="B140" i="12"/>
  <c r="AS14" i="12"/>
  <c r="W12" i="11"/>
  <c r="C94" i="11"/>
  <c r="AX15" i="9"/>
  <c r="AY14" i="9"/>
  <c r="B151" i="9"/>
  <c r="K12" i="8"/>
  <c r="C72" i="8"/>
  <c r="E72" i="8"/>
  <c r="BM13" i="18"/>
  <c r="C172" i="18"/>
  <c r="O15" i="7"/>
  <c r="B86" i="7"/>
  <c r="C83" i="54"/>
  <c r="E83" i="54"/>
  <c r="Q12" i="54"/>
  <c r="B15" i="18"/>
  <c r="C14" i="18"/>
  <c r="B63" i="18"/>
  <c r="K12" i="17"/>
  <c r="C72" i="17"/>
  <c r="E72" i="17"/>
  <c r="BD14" i="17"/>
  <c r="BE13" i="17"/>
  <c r="B161" i="17"/>
  <c r="AF14" i="8"/>
  <c r="AG13" i="8"/>
  <c r="B117" i="8"/>
  <c r="AO13" i="18"/>
  <c r="C128" i="18"/>
  <c r="E128" i="18"/>
  <c r="T14" i="17"/>
  <c r="U13" i="17"/>
  <c r="B95" i="17"/>
  <c r="C63" i="24"/>
  <c r="E63" i="24"/>
  <c r="E14" i="24"/>
  <c r="AC13" i="24"/>
  <c r="C106" i="24"/>
  <c r="E106" i="24"/>
  <c r="Z15" i="24"/>
  <c r="B107" i="24"/>
  <c r="AA14" i="24"/>
  <c r="B85" i="24"/>
  <c r="O14" i="24"/>
  <c r="N15" i="24"/>
  <c r="C15" i="24"/>
  <c r="B64" i="24"/>
  <c r="Q13" i="24"/>
  <c r="C84" i="24"/>
  <c r="E84" i="24"/>
  <c r="AY14" i="52"/>
  <c r="AX15" i="52"/>
  <c r="B151" i="52"/>
  <c r="BA13" i="52"/>
  <c r="C150" i="52"/>
  <c r="CC13" i="29"/>
  <c r="CB14" i="29"/>
  <c r="B205" i="29"/>
  <c r="C171" i="52"/>
  <c r="BM12" i="52"/>
  <c r="CH14" i="20"/>
  <c r="B216" i="20"/>
  <c r="CI13" i="20"/>
  <c r="BG12" i="20"/>
  <c r="C160" i="20"/>
  <c r="E160" i="20"/>
  <c r="B161" i="20"/>
  <c r="BE13" i="20"/>
  <c r="BD14" i="20"/>
  <c r="H14" i="20"/>
  <c r="B73" i="20"/>
  <c r="I13" i="20"/>
  <c r="B117" i="20"/>
  <c r="AG13" i="20"/>
  <c r="AF14" i="20"/>
  <c r="CB15" i="20"/>
  <c r="B206" i="20"/>
  <c r="CC14" i="20"/>
  <c r="CE12" i="29"/>
  <c r="C204" i="29"/>
  <c r="C193" i="52"/>
  <c r="BY12" i="52"/>
  <c r="BV14" i="52"/>
  <c r="B194" i="52"/>
  <c r="BW13" i="52"/>
  <c r="U13" i="20"/>
  <c r="T14" i="20"/>
  <c r="B95" i="20"/>
  <c r="AO12" i="52"/>
  <c r="C127" i="52"/>
  <c r="E127" i="52"/>
  <c r="U13" i="13"/>
  <c r="T14" i="13"/>
  <c r="B95" i="13"/>
  <c r="BQ13" i="13"/>
  <c r="BP14" i="13"/>
  <c r="B183" i="13"/>
  <c r="C83" i="52"/>
  <c r="E83" i="52"/>
  <c r="Q12" i="52"/>
  <c r="AY13" i="21"/>
  <c r="AX14" i="21"/>
  <c r="B150" i="21"/>
  <c r="CK12" i="52"/>
  <c r="C215" i="52"/>
  <c r="CI13" i="52"/>
  <c r="CH14" i="52"/>
  <c r="B216" i="52"/>
  <c r="C105" i="52"/>
  <c r="E105" i="52"/>
  <c r="AC12" i="52"/>
  <c r="Z14" i="52"/>
  <c r="B106" i="52"/>
  <c r="AA13" i="52"/>
  <c r="C94" i="20"/>
  <c r="E94" i="20"/>
  <c r="W12" i="20"/>
  <c r="BK13" i="52"/>
  <c r="BJ14" i="52"/>
  <c r="B172" i="52"/>
  <c r="CK12" i="20"/>
  <c r="C215" i="20"/>
  <c r="AL14" i="52"/>
  <c r="B128" i="52"/>
  <c r="AM13" i="52"/>
  <c r="W12" i="13"/>
  <c r="C94" i="13"/>
  <c r="E94" i="13"/>
  <c r="BS12" i="13"/>
  <c r="C182" i="13"/>
  <c r="K12" i="20"/>
  <c r="C72" i="20"/>
  <c r="E72" i="20"/>
  <c r="N14" i="52"/>
  <c r="B84" i="52"/>
  <c r="O13" i="52"/>
  <c r="C204" i="21"/>
  <c r="CE12" i="21"/>
  <c r="CB14" i="21"/>
  <c r="B205" i="21"/>
  <c r="CC13" i="21"/>
  <c r="C149" i="21"/>
  <c r="BA12" i="21"/>
  <c r="C13" i="21"/>
  <c r="B14" i="21"/>
  <c r="B62" i="21"/>
  <c r="C61" i="21"/>
  <c r="E61" i="21"/>
  <c r="E12" i="21"/>
  <c r="C116" i="20"/>
  <c r="E116" i="20"/>
  <c r="AI12" i="20"/>
  <c r="C205" i="20"/>
  <c r="CE13" i="20"/>
  <c r="AS13" i="13"/>
  <c r="AR14" i="13"/>
  <c r="B139" i="13"/>
  <c r="C108" i="20"/>
  <c r="AC15" i="20"/>
  <c r="AC16" i="20"/>
  <c r="AD22" i="20"/>
  <c r="C72" i="13"/>
  <c r="E72" i="13"/>
  <c r="K12" i="13"/>
  <c r="K12" i="29"/>
  <c r="C72" i="29"/>
  <c r="W12" i="29"/>
  <c r="C94" i="29"/>
  <c r="C61" i="13"/>
  <c r="E61" i="13"/>
  <c r="E12" i="13"/>
  <c r="BS12" i="29"/>
  <c r="C182" i="29"/>
  <c r="AS14" i="21"/>
  <c r="AR15" i="21"/>
  <c r="B140" i="21"/>
  <c r="AU13" i="21"/>
  <c r="C139" i="21"/>
  <c r="C194" i="20"/>
  <c r="BY13" i="20"/>
  <c r="BV15" i="20"/>
  <c r="B195" i="20"/>
  <c r="BW14" i="20"/>
  <c r="C184" i="54"/>
  <c r="BS14" i="54"/>
  <c r="AS13" i="20"/>
  <c r="AR14" i="20"/>
  <c r="B139" i="20"/>
  <c r="BJ14" i="20"/>
  <c r="BK13" i="20"/>
  <c r="B172" i="20"/>
  <c r="BS12" i="12"/>
  <c r="C182" i="12"/>
  <c r="AR14" i="29"/>
  <c r="AS13" i="29"/>
  <c r="B139" i="29"/>
  <c r="Q13" i="12"/>
  <c r="C84" i="12"/>
  <c r="E84" i="12"/>
  <c r="B15" i="12"/>
  <c r="C14" i="12"/>
  <c r="B63" i="12"/>
  <c r="AF14" i="29"/>
  <c r="AG13" i="29"/>
  <c r="B117" i="29"/>
  <c r="BG13" i="13"/>
  <c r="C161" i="13"/>
  <c r="E161" i="13"/>
  <c r="BE14" i="13"/>
  <c r="BD15" i="13"/>
  <c r="B162" i="13"/>
  <c r="CC13" i="12"/>
  <c r="CB14" i="12"/>
  <c r="B205" i="12"/>
  <c r="BD14" i="29"/>
  <c r="BE13" i="29"/>
  <c r="B161" i="29"/>
  <c r="AC13" i="13"/>
  <c r="C106" i="13"/>
  <c r="E106" i="13"/>
  <c r="AA14" i="13"/>
  <c r="Z15" i="13"/>
  <c r="B107" i="13"/>
  <c r="AF14" i="13"/>
  <c r="B117" i="13"/>
  <c r="AG13" i="13"/>
  <c r="AU12" i="13"/>
  <c r="C138" i="13"/>
  <c r="E138" i="13"/>
  <c r="H14" i="13"/>
  <c r="B73" i="13"/>
  <c r="I13" i="13"/>
  <c r="H14" i="29"/>
  <c r="I13" i="29"/>
  <c r="B73" i="29"/>
  <c r="T14" i="29"/>
  <c r="U13" i="29"/>
  <c r="B95" i="29"/>
  <c r="C84" i="13"/>
  <c r="E84" i="13"/>
  <c r="Q13" i="13"/>
  <c r="O14" i="13"/>
  <c r="N15" i="13"/>
  <c r="B85" i="13"/>
  <c r="C13" i="13"/>
  <c r="B14" i="13"/>
  <c r="B62" i="13"/>
  <c r="C205" i="13"/>
  <c r="CE13" i="13"/>
  <c r="CB15" i="13"/>
  <c r="B206" i="13"/>
  <c r="CC14" i="13"/>
  <c r="BP14" i="29"/>
  <c r="BQ13" i="29"/>
  <c r="B183" i="29"/>
  <c r="BQ15" i="54"/>
  <c r="B185" i="54"/>
  <c r="C138" i="20"/>
  <c r="AU12" i="20"/>
  <c r="BM12" i="20"/>
  <c r="C171" i="20"/>
  <c r="BP14" i="12"/>
  <c r="BQ13" i="12"/>
  <c r="B183" i="12"/>
  <c r="AU12" i="29"/>
  <c r="C138" i="29"/>
  <c r="AO12" i="13"/>
  <c r="C127" i="13"/>
  <c r="E127" i="13"/>
  <c r="AM13" i="13"/>
  <c r="AL14" i="13"/>
  <c r="B128" i="13"/>
  <c r="N15" i="12"/>
  <c r="B85" i="12"/>
  <c r="O14" i="12"/>
  <c r="E13" i="12"/>
  <c r="C62" i="12"/>
  <c r="E62" i="12"/>
  <c r="Q13" i="20"/>
  <c r="C84" i="20"/>
  <c r="E84" i="20"/>
  <c r="O14" i="20"/>
  <c r="N15" i="20"/>
  <c r="B85" i="20"/>
  <c r="AI12" i="29"/>
  <c r="C116" i="29"/>
  <c r="CE12" i="12"/>
  <c r="C204" i="12"/>
  <c r="BG12" i="29"/>
  <c r="C160" i="29"/>
  <c r="AI12" i="13"/>
  <c r="C116" i="13"/>
  <c r="E116" i="13"/>
  <c r="C95" i="21"/>
  <c r="E95" i="21"/>
  <c r="W13" i="21"/>
  <c r="Z14" i="12"/>
  <c r="AA13" i="12"/>
  <c r="B106" i="12"/>
  <c r="BA13" i="20"/>
  <c r="C150" i="20"/>
  <c r="E150" i="20"/>
  <c r="B63" i="20"/>
  <c r="B15" i="20"/>
  <c r="C14" i="20"/>
  <c r="BP15" i="17"/>
  <c r="BQ14" i="17"/>
  <c r="B184" i="17"/>
  <c r="AL14" i="21"/>
  <c r="B128" i="21"/>
  <c r="AM13" i="21"/>
  <c r="BY13" i="14"/>
  <c r="C194" i="14"/>
  <c r="BE14" i="21"/>
  <c r="BD15" i="21"/>
  <c r="B162" i="21"/>
  <c r="C161" i="12"/>
  <c r="E161" i="12"/>
  <c r="BG13" i="12"/>
  <c r="BE14" i="12"/>
  <c r="BD15" i="12"/>
  <c r="B162" i="12"/>
  <c r="B130" i="12"/>
  <c r="AM15" i="12"/>
  <c r="E13" i="52"/>
  <c r="C62" i="52"/>
  <c r="E62" i="52"/>
  <c r="Z15" i="14"/>
  <c r="AA14" i="14"/>
  <c r="B107" i="14"/>
  <c r="C138" i="24"/>
  <c r="AU12" i="24"/>
  <c r="T15" i="21"/>
  <c r="B96" i="21"/>
  <c r="U14" i="21"/>
  <c r="BQ14" i="21"/>
  <c r="BP15" i="21"/>
  <c r="B184" i="21"/>
  <c r="C183" i="21"/>
  <c r="BS13" i="21"/>
  <c r="AC12" i="12"/>
  <c r="C105" i="12"/>
  <c r="E105" i="12"/>
  <c r="B151" i="20"/>
  <c r="AX15" i="20"/>
  <c r="AY14" i="20"/>
  <c r="E13" i="20"/>
  <c r="C62" i="20"/>
  <c r="E62" i="20"/>
  <c r="B15" i="52"/>
  <c r="C14" i="52"/>
  <c r="B63" i="52"/>
  <c r="C72" i="21"/>
  <c r="E72" i="21"/>
  <c r="K12" i="21"/>
  <c r="H14" i="21"/>
  <c r="I13" i="21"/>
  <c r="B73" i="21"/>
  <c r="BS13" i="17"/>
  <c r="C183" i="17"/>
  <c r="AC13" i="14"/>
  <c r="C106" i="14"/>
  <c r="E106" i="14"/>
  <c r="C127" i="21"/>
  <c r="AO12" i="21"/>
  <c r="BV15" i="14"/>
  <c r="BW14" i="14"/>
  <c r="B195" i="14"/>
  <c r="C161" i="21"/>
  <c r="E161" i="21"/>
  <c r="BG13" i="21"/>
  <c r="B139" i="24"/>
  <c r="AR14" i="24"/>
  <c r="AS13" i="24"/>
  <c r="C129" i="12"/>
  <c r="E129" i="12"/>
  <c r="AO14" i="12"/>
  <c r="AC13" i="41"/>
  <c r="C106" i="41"/>
  <c r="W12" i="41"/>
  <c r="C94" i="41"/>
  <c r="CE12" i="41"/>
  <c r="C204" i="41"/>
  <c r="C162" i="24"/>
  <c r="BG14" i="24"/>
  <c r="AA15" i="21"/>
  <c r="AA16" i="21"/>
  <c r="B108" i="21"/>
  <c r="BV15" i="41"/>
  <c r="BW14" i="41"/>
  <c r="B195" i="41"/>
  <c r="CI15" i="21"/>
  <c r="B218" i="21"/>
  <c r="BS12" i="41"/>
  <c r="C182" i="41"/>
  <c r="C196" i="24"/>
  <c r="BY15" i="24"/>
  <c r="BY16" i="24"/>
  <c r="BZ22" i="24"/>
  <c r="BJ15" i="41"/>
  <c r="BK14" i="41"/>
  <c r="B173" i="41"/>
  <c r="BW15" i="21"/>
  <c r="B196" i="21"/>
  <c r="BD14" i="41"/>
  <c r="BE13" i="41"/>
  <c r="B161" i="41"/>
  <c r="AO13" i="41"/>
  <c r="C128" i="41"/>
  <c r="AG15" i="24"/>
  <c r="B119" i="24"/>
  <c r="AX15" i="41"/>
  <c r="AY14" i="41"/>
  <c r="B151" i="41"/>
  <c r="Q14" i="21"/>
  <c r="C85" i="21"/>
  <c r="E85" i="21"/>
  <c r="CB15" i="54"/>
  <c r="CC14" i="54"/>
  <c r="B206" i="54"/>
  <c r="N15" i="41"/>
  <c r="O14" i="41"/>
  <c r="B85" i="41"/>
  <c r="H14" i="41"/>
  <c r="I13" i="41"/>
  <c r="B73" i="41"/>
  <c r="AU12" i="41"/>
  <c r="C138" i="41"/>
  <c r="B15" i="41"/>
  <c r="C14" i="41"/>
  <c r="B63" i="41"/>
  <c r="CK13" i="41"/>
  <c r="C216" i="41"/>
  <c r="AI12" i="41"/>
  <c r="C116" i="41"/>
  <c r="Z15" i="41"/>
  <c r="AA14" i="41"/>
  <c r="B107" i="41"/>
  <c r="T14" i="41"/>
  <c r="U13" i="41"/>
  <c r="B95" i="41"/>
  <c r="CB14" i="41"/>
  <c r="CC13" i="41"/>
  <c r="B205" i="41"/>
  <c r="BE15" i="24"/>
  <c r="BE16" i="24"/>
  <c r="B163" i="24"/>
  <c r="AC14" i="21"/>
  <c r="C107" i="21"/>
  <c r="E107" i="21"/>
  <c r="BY13" i="41"/>
  <c r="C194" i="41"/>
  <c r="AO15" i="20"/>
  <c r="AO16" i="20"/>
  <c r="C130" i="20"/>
  <c r="CK14" i="21"/>
  <c r="C217" i="21"/>
  <c r="BP14" i="41"/>
  <c r="BQ13" i="41"/>
  <c r="B183" i="41"/>
  <c r="C172" i="41"/>
  <c r="BM13" i="41"/>
  <c r="BY14" i="21"/>
  <c r="C195" i="21"/>
  <c r="C160" i="41"/>
  <c r="BG12" i="41"/>
  <c r="AI15" i="21"/>
  <c r="AI16" i="21"/>
  <c r="AJ22" i="21"/>
  <c r="C119" i="21"/>
  <c r="E119" i="21"/>
  <c r="I112" i="21"/>
  <c r="AL15" i="41"/>
  <c r="AM14" i="41"/>
  <c r="B129" i="41"/>
  <c r="AI14" i="24"/>
  <c r="C118" i="24"/>
  <c r="AG16" i="24"/>
  <c r="BA13" i="41"/>
  <c r="C150" i="41"/>
  <c r="O15" i="21"/>
  <c r="B86" i="21"/>
  <c r="C205" i="54"/>
  <c r="CE13" i="54"/>
  <c r="C84" i="41"/>
  <c r="Q13" i="41"/>
  <c r="C152" i="24"/>
  <c r="BA15" i="24"/>
  <c r="BA16" i="24"/>
  <c r="K12" i="41"/>
  <c r="C72" i="41"/>
  <c r="AR14" i="41"/>
  <c r="AS13" i="41"/>
  <c r="B139" i="41"/>
  <c r="E13" i="41"/>
  <c r="C62" i="41"/>
  <c r="CH15" i="41"/>
  <c r="CI14" i="41"/>
  <c r="B217" i="41"/>
  <c r="AF14" i="41"/>
  <c r="AG13" i="41"/>
  <c r="B117" i="41"/>
  <c r="BW16" i="24"/>
  <c r="C117" i="62"/>
  <c r="AI13" i="62"/>
  <c r="B129" i="62"/>
  <c r="AL15" i="62"/>
  <c r="AM14" i="62"/>
  <c r="C161" i="62"/>
  <c r="BG13" i="62"/>
  <c r="B85" i="62"/>
  <c r="N15" i="62"/>
  <c r="O14" i="62"/>
  <c r="C106" i="62"/>
  <c r="AC13" i="62"/>
  <c r="B140" i="62"/>
  <c r="AR15" i="62"/>
  <c r="AS14" i="62"/>
  <c r="K13" i="62"/>
  <c r="C73" i="62"/>
  <c r="B96" i="62"/>
  <c r="T15" i="62"/>
  <c r="U14" i="62"/>
  <c r="C216" i="62"/>
  <c r="CK13" i="62"/>
  <c r="B151" i="62"/>
  <c r="AX15" i="62"/>
  <c r="AY14" i="62"/>
  <c r="C62" i="62"/>
  <c r="E13" i="62"/>
  <c r="B184" i="62"/>
  <c r="BP15" i="62"/>
  <c r="BQ14" i="62"/>
  <c r="C205" i="62"/>
  <c r="CE13" i="62"/>
  <c r="B173" i="62"/>
  <c r="BJ15" i="62"/>
  <c r="BK14" i="62"/>
  <c r="C194" i="62"/>
  <c r="BY13" i="62"/>
  <c r="B118" i="62"/>
  <c r="AF15" i="62"/>
  <c r="AG14" i="62"/>
  <c r="C128" i="62"/>
  <c r="AO13" i="62"/>
  <c r="B162" i="62"/>
  <c r="BD15" i="62"/>
  <c r="BE14" i="62"/>
  <c r="C84" i="62"/>
  <c r="Q13" i="62"/>
  <c r="B107" i="62"/>
  <c r="Z15" i="62"/>
  <c r="AA14" i="62"/>
  <c r="C139" i="62"/>
  <c r="AU13" i="62"/>
  <c r="B74" i="62"/>
  <c r="H15" i="62"/>
  <c r="I14" i="62"/>
  <c r="C95" i="62"/>
  <c r="W13" i="62"/>
  <c r="B217" i="62"/>
  <c r="CH15" i="62"/>
  <c r="CI14" i="62"/>
  <c r="C150" i="62"/>
  <c r="BA13" i="62"/>
  <c r="B63" i="62"/>
  <c r="B15" i="62"/>
  <c r="C14" i="62"/>
  <c r="C183" i="62"/>
  <c r="BS13" i="62"/>
  <c r="B206" i="62"/>
  <c r="CB15" i="62"/>
  <c r="CC14" i="62"/>
  <c r="C172" i="62"/>
  <c r="BM13" i="62"/>
  <c r="B195" i="62"/>
  <c r="BV15" i="62"/>
  <c r="BW14" i="62"/>
  <c r="B107" i="61"/>
  <c r="Z15" i="61"/>
  <c r="AA14" i="61"/>
  <c r="C95" i="61"/>
  <c r="W13" i="61"/>
  <c r="C150" i="61"/>
  <c r="BA13" i="61"/>
  <c r="C172" i="61"/>
  <c r="BM13" i="61"/>
  <c r="B74" i="61"/>
  <c r="H15" i="61"/>
  <c r="I14" i="61"/>
  <c r="B184" i="61"/>
  <c r="BP15" i="61"/>
  <c r="BQ14" i="61"/>
  <c r="C194" i="61"/>
  <c r="BY13" i="61"/>
  <c r="B118" i="61"/>
  <c r="AF15" i="61"/>
  <c r="AG14" i="61"/>
  <c r="C139" i="61"/>
  <c r="AU13" i="61"/>
  <c r="B162" i="61"/>
  <c r="BD15" i="61"/>
  <c r="BE14" i="61"/>
  <c r="B63" i="61"/>
  <c r="B15" i="61"/>
  <c r="C14" i="61"/>
  <c r="B85" i="61"/>
  <c r="N15" i="61"/>
  <c r="O14" i="61"/>
  <c r="C216" i="61"/>
  <c r="CK13" i="61"/>
  <c r="C128" i="61"/>
  <c r="AO13" i="61"/>
  <c r="B206" i="61"/>
  <c r="CB15" i="61"/>
  <c r="CC14" i="61"/>
  <c r="C106" i="61"/>
  <c r="AC13" i="61"/>
  <c r="B96" i="61"/>
  <c r="T15" i="61"/>
  <c r="U14" i="61"/>
  <c r="B151" i="61"/>
  <c r="AX15" i="61"/>
  <c r="AY14" i="61"/>
  <c r="B173" i="61"/>
  <c r="BJ15" i="61"/>
  <c r="BK14" i="61"/>
  <c r="C73" i="61"/>
  <c r="K13" i="61"/>
  <c r="C183" i="61"/>
  <c r="BS13" i="61"/>
  <c r="B195" i="61"/>
  <c r="BV15" i="61"/>
  <c r="BW14" i="61"/>
  <c r="C117" i="61"/>
  <c r="AI13" i="61"/>
  <c r="B140" i="61"/>
  <c r="AR15" i="61"/>
  <c r="AS14" i="61"/>
  <c r="C161" i="61"/>
  <c r="BG13" i="61"/>
  <c r="C62" i="61"/>
  <c r="E13" i="61"/>
  <c r="C84" i="61"/>
  <c r="Q13" i="61"/>
  <c r="B217" i="61"/>
  <c r="CH15" i="61"/>
  <c r="CI14" i="61"/>
  <c r="B129" i="61"/>
  <c r="AL15" i="61"/>
  <c r="AM14" i="61"/>
  <c r="C205" i="61"/>
  <c r="CE13" i="61"/>
  <c r="B74" i="60"/>
  <c r="H15" i="60"/>
  <c r="I14" i="60"/>
  <c r="B184" i="60"/>
  <c r="BP15" i="60"/>
  <c r="BQ14" i="60"/>
  <c r="C128" i="60"/>
  <c r="AO13" i="60"/>
  <c r="B206" i="60"/>
  <c r="CB15" i="60"/>
  <c r="CC14" i="60"/>
  <c r="C172" i="60"/>
  <c r="BM13" i="60"/>
  <c r="C150" i="60"/>
  <c r="E150" i="60"/>
  <c r="BA13" i="60"/>
  <c r="B118" i="60"/>
  <c r="AF15" i="60"/>
  <c r="AG14" i="60"/>
  <c r="C161" i="60"/>
  <c r="BG13" i="60"/>
  <c r="B85" i="60"/>
  <c r="N15" i="60"/>
  <c r="O14" i="60"/>
  <c r="C216" i="60"/>
  <c r="CK13" i="60"/>
  <c r="B107" i="60"/>
  <c r="Z15" i="60"/>
  <c r="AA14" i="60"/>
  <c r="C62" i="60"/>
  <c r="E13" i="60"/>
  <c r="B140" i="60"/>
  <c r="AR15" i="60"/>
  <c r="AS14" i="60"/>
  <c r="C194" i="60"/>
  <c r="BY13" i="60"/>
  <c r="B96" i="60"/>
  <c r="T15" i="60"/>
  <c r="U14" i="60"/>
  <c r="C73" i="60"/>
  <c r="K13" i="60"/>
  <c r="C183" i="60"/>
  <c r="BS13" i="60"/>
  <c r="B129" i="60"/>
  <c r="AL15" i="60"/>
  <c r="AM14" i="60"/>
  <c r="C205" i="60"/>
  <c r="CE13" i="60"/>
  <c r="B173" i="60"/>
  <c r="BJ15" i="60"/>
  <c r="BK14" i="60"/>
  <c r="B151" i="60"/>
  <c r="AX15" i="60"/>
  <c r="AY14" i="60"/>
  <c r="C117" i="60"/>
  <c r="AI13" i="60"/>
  <c r="B162" i="60"/>
  <c r="BD15" i="60"/>
  <c r="BE14" i="60"/>
  <c r="C84" i="60"/>
  <c r="Q13" i="60"/>
  <c r="B217" i="60"/>
  <c r="CH15" i="60"/>
  <c r="CI14" i="60"/>
  <c r="C106" i="60"/>
  <c r="AC13" i="60"/>
  <c r="B63" i="60"/>
  <c r="B15" i="60"/>
  <c r="C14" i="60"/>
  <c r="C139" i="60"/>
  <c r="AU13" i="60"/>
  <c r="B195" i="60"/>
  <c r="BV15" i="60"/>
  <c r="BW14" i="60"/>
  <c r="C95" i="60"/>
  <c r="W13" i="60"/>
  <c r="C216" i="9"/>
  <c r="CK13" i="9"/>
  <c r="N15" i="51"/>
  <c r="O14" i="51"/>
  <c r="B85" i="51"/>
  <c r="E13" i="54"/>
  <c r="C62" i="54"/>
  <c r="E62" i="54"/>
  <c r="C62" i="51"/>
  <c r="E62" i="51"/>
  <c r="E13" i="51"/>
  <c r="C128" i="9"/>
  <c r="E128" i="9"/>
  <c r="AO13" i="9"/>
  <c r="AM14" i="9"/>
  <c r="AL15" i="9"/>
  <c r="B129" i="9"/>
  <c r="C64" i="10"/>
  <c r="E64" i="10" s="1"/>
  <c r="AI13" i="7"/>
  <c r="C117" i="7"/>
  <c r="E117" i="7"/>
  <c r="CE14" i="14"/>
  <c r="C206" i="14"/>
  <c r="E14" i="14"/>
  <c r="C63" i="14"/>
  <c r="E63" i="14"/>
  <c r="BD15" i="14"/>
  <c r="BE14" i="14"/>
  <c r="B162" i="14"/>
  <c r="C106" i="10"/>
  <c r="E106" i="10" s="1"/>
  <c r="AC13" i="10"/>
  <c r="AX15" i="54"/>
  <c r="AY14" i="54"/>
  <c r="B151" i="54"/>
  <c r="BA13" i="51"/>
  <c r="C150" i="51"/>
  <c r="E150" i="51"/>
  <c r="BP15" i="14"/>
  <c r="BQ14" i="14"/>
  <c r="B184" i="14"/>
  <c r="U14" i="52"/>
  <c r="T15" i="52"/>
  <c r="B96" i="52"/>
  <c r="I15" i="7"/>
  <c r="I16" i="7"/>
  <c r="B75" i="7"/>
  <c r="BJ15" i="51"/>
  <c r="BK14" i="51"/>
  <c r="B173" i="51"/>
  <c r="AU13" i="7"/>
  <c r="C139" i="7"/>
  <c r="E139" i="7"/>
  <c r="BJ15" i="9"/>
  <c r="B173" i="9"/>
  <c r="BK14" i="9"/>
  <c r="CB15" i="7"/>
  <c r="CC14" i="7"/>
  <c r="B206" i="7"/>
  <c r="AU13" i="52"/>
  <c r="C139" i="52"/>
  <c r="E139" i="52"/>
  <c r="BG13" i="7"/>
  <c r="C161" i="7"/>
  <c r="E161" i="7"/>
  <c r="Q13" i="9"/>
  <c r="C84" i="9"/>
  <c r="E84" i="9"/>
  <c r="H15" i="52"/>
  <c r="B74" i="52"/>
  <c r="I14" i="52"/>
  <c r="AO13" i="51"/>
  <c r="C128" i="51"/>
  <c r="E128" i="51"/>
  <c r="W13" i="7"/>
  <c r="C95" i="7"/>
  <c r="E95" i="7"/>
  <c r="BS13" i="7"/>
  <c r="C183" i="7"/>
  <c r="AU13" i="14"/>
  <c r="C139" i="14"/>
  <c r="E139" i="14"/>
  <c r="AI13" i="52"/>
  <c r="C117" i="52"/>
  <c r="E117" i="52"/>
  <c r="CH15" i="9"/>
  <c r="B217" i="9"/>
  <c r="CI14" i="9"/>
  <c r="Q13" i="14"/>
  <c r="C84" i="14"/>
  <c r="E84" i="14"/>
  <c r="N15" i="14"/>
  <c r="O14" i="14"/>
  <c r="B85" i="14"/>
  <c r="Q13" i="51"/>
  <c r="C84" i="51"/>
  <c r="E84" i="51"/>
  <c r="B15" i="54"/>
  <c r="C14" i="54"/>
  <c r="B63" i="54"/>
  <c r="B15" i="51"/>
  <c r="C14" i="51"/>
  <c r="B63" i="51"/>
  <c r="AF15" i="7"/>
  <c r="AG14" i="7"/>
  <c r="B118" i="7"/>
  <c r="B207" i="14"/>
  <c r="CC15" i="14"/>
  <c r="C15" i="14"/>
  <c r="B64" i="14"/>
  <c r="BG13" i="14"/>
  <c r="C161" i="14"/>
  <c r="E161" i="14"/>
  <c r="B107" i="10"/>
  <c r="BA13" i="54"/>
  <c r="C150" i="54"/>
  <c r="AX15" i="51"/>
  <c r="AY14" i="51"/>
  <c r="B151" i="51"/>
  <c r="BS13" i="14"/>
  <c r="C183" i="14"/>
  <c r="C95" i="52"/>
  <c r="E95" i="52"/>
  <c r="W13" i="52"/>
  <c r="K14" i="7"/>
  <c r="C74" i="7"/>
  <c r="E74" i="7"/>
  <c r="C172" i="51"/>
  <c r="BM13" i="51"/>
  <c r="AR15" i="7"/>
  <c r="AS14" i="7"/>
  <c r="B140" i="7"/>
  <c r="C172" i="9"/>
  <c r="BM13" i="9"/>
  <c r="BY13" i="51"/>
  <c r="C194" i="51"/>
  <c r="BV15" i="51"/>
  <c r="B195" i="51"/>
  <c r="BW14" i="51"/>
  <c r="CE13" i="7"/>
  <c r="C205" i="7"/>
  <c r="C216" i="51"/>
  <c r="CK13" i="51"/>
  <c r="CH15" i="51"/>
  <c r="B217" i="51"/>
  <c r="CI14" i="51"/>
  <c r="AR15" i="52"/>
  <c r="AS14" i="52"/>
  <c r="B140" i="52"/>
  <c r="BD15" i="7"/>
  <c r="BE14" i="7"/>
  <c r="B162" i="7"/>
  <c r="O14" i="9"/>
  <c r="N15" i="9"/>
  <c r="B85" i="9"/>
  <c r="C73" i="52"/>
  <c r="E73" i="52"/>
  <c r="K13" i="52"/>
  <c r="B129" i="51"/>
  <c r="AL15" i="51"/>
  <c r="AM14" i="51"/>
  <c r="T15" i="7"/>
  <c r="U14" i="7"/>
  <c r="B96" i="7"/>
  <c r="BP15" i="7"/>
  <c r="BQ14" i="7"/>
  <c r="B184" i="7"/>
  <c r="AR15" i="14"/>
  <c r="AS14" i="14"/>
  <c r="B140" i="14"/>
  <c r="AC13" i="51"/>
  <c r="C106" i="51"/>
  <c r="E106" i="51"/>
  <c r="Z15" i="51"/>
  <c r="B107" i="51"/>
  <c r="AA14" i="51"/>
  <c r="AF15" i="52"/>
  <c r="AG14" i="52"/>
  <c r="B118" i="52"/>
  <c r="C183" i="59"/>
  <c r="BS13" i="59"/>
  <c r="B129" i="59"/>
  <c r="AL15" i="59"/>
  <c r="AM14" i="59"/>
  <c r="C150" i="59"/>
  <c r="E150" i="59"/>
  <c r="BA13" i="59"/>
  <c r="C194" i="59"/>
  <c r="BY13" i="59"/>
  <c r="B107" i="59"/>
  <c r="Z15" i="59"/>
  <c r="AA14" i="59"/>
  <c r="B173" i="59"/>
  <c r="BJ15" i="59"/>
  <c r="BK14" i="59"/>
  <c r="B162" i="59"/>
  <c r="BD15" i="59"/>
  <c r="BE14" i="59"/>
  <c r="C73" i="59"/>
  <c r="K13" i="59"/>
  <c r="B63" i="59"/>
  <c r="B15" i="59"/>
  <c r="C14" i="59"/>
  <c r="C205" i="59"/>
  <c r="CE13" i="59"/>
  <c r="B217" i="59"/>
  <c r="CH15" i="59"/>
  <c r="CI14" i="59"/>
  <c r="B96" i="59"/>
  <c r="T15" i="59"/>
  <c r="U14" i="59"/>
  <c r="B85" i="59"/>
  <c r="N15" i="59"/>
  <c r="O14" i="59"/>
  <c r="B140" i="59"/>
  <c r="AR15" i="59"/>
  <c r="AS14" i="59"/>
  <c r="B118" i="59"/>
  <c r="AF15" i="59"/>
  <c r="AG14" i="59"/>
  <c r="B184" i="59"/>
  <c r="BP15" i="59"/>
  <c r="BQ14" i="59"/>
  <c r="C128" i="59"/>
  <c r="AO13" i="59"/>
  <c r="B151" i="59"/>
  <c r="AX15" i="59"/>
  <c r="AY14" i="59"/>
  <c r="B195" i="59"/>
  <c r="BV15" i="59"/>
  <c r="BW14" i="59"/>
  <c r="C106" i="59"/>
  <c r="AC13" i="59"/>
  <c r="C172" i="59"/>
  <c r="BM13" i="59"/>
  <c r="C161" i="59"/>
  <c r="E161" i="59"/>
  <c r="BG13" i="59"/>
  <c r="B74" i="59"/>
  <c r="H15" i="59"/>
  <c r="I14" i="59"/>
  <c r="C62" i="59"/>
  <c r="E13" i="59"/>
  <c r="B206" i="59"/>
  <c r="CB15" i="59"/>
  <c r="CC14" i="59"/>
  <c r="C216" i="59"/>
  <c r="CK13" i="59"/>
  <c r="C95" i="59"/>
  <c r="W13" i="59"/>
  <c r="C84" i="59"/>
  <c r="Q13" i="59"/>
  <c r="C139" i="59"/>
  <c r="AU13" i="59"/>
  <c r="C117" i="59"/>
  <c r="AI13" i="59"/>
  <c r="T15" i="18"/>
  <c r="B96" i="18"/>
  <c r="U14" i="18"/>
  <c r="B196" i="58"/>
  <c r="BW15" i="58"/>
  <c r="B162" i="58"/>
  <c r="BD15" i="58"/>
  <c r="BE14" i="58"/>
  <c r="B140" i="58"/>
  <c r="AR15" i="58"/>
  <c r="AS14" i="58"/>
  <c r="C95" i="58"/>
  <c r="W13" i="58"/>
  <c r="C129" i="58"/>
  <c r="E129" i="58"/>
  <c r="AO14" i="58"/>
  <c r="C117" i="58"/>
  <c r="AI13" i="58"/>
  <c r="C85" i="58"/>
  <c r="Q14" i="58"/>
  <c r="B152" i="58"/>
  <c r="AY15" i="58"/>
  <c r="B74" i="58"/>
  <c r="H15" i="58"/>
  <c r="I14" i="58"/>
  <c r="C205" i="58"/>
  <c r="CE13" i="58"/>
  <c r="C217" i="58"/>
  <c r="CK14" i="58"/>
  <c r="C173" i="58"/>
  <c r="BM14" i="58"/>
  <c r="B108" i="58"/>
  <c r="AA15" i="58"/>
  <c r="AI13" i="14"/>
  <c r="C117" i="14"/>
  <c r="E117" i="14"/>
  <c r="C63" i="58"/>
  <c r="E14" i="58"/>
  <c r="C183" i="58"/>
  <c r="BS13" i="58"/>
  <c r="W13" i="18"/>
  <c r="C95" i="18"/>
  <c r="E95" i="18"/>
  <c r="C195" i="58"/>
  <c r="BY14" i="58"/>
  <c r="C161" i="58"/>
  <c r="BG13" i="58"/>
  <c r="C139" i="58"/>
  <c r="E139" i="58"/>
  <c r="AU13" i="58"/>
  <c r="B96" i="58"/>
  <c r="T15" i="58"/>
  <c r="U14" i="58"/>
  <c r="B130" i="58"/>
  <c r="AM15" i="58"/>
  <c r="B118" i="58"/>
  <c r="AF15" i="58"/>
  <c r="AG14" i="58"/>
  <c r="B86" i="58"/>
  <c r="O15" i="58"/>
  <c r="C151" i="58"/>
  <c r="E151" i="58"/>
  <c r="BA14" i="58"/>
  <c r="C73" i="58"/>
  <c r="K13" i="58"/>
  <c r="B206" i="58"/>
  <c r="CB15" i="58"/>
  <c r="CC14" i="58"/>
  <c r="B218" i="58"/>
  <c r="CI15" i="58"/>
  <c r="AI13" i="18"/>
  <c r="C117" i="18"/>
  <c r="E117" i="18"/>
  <c r="AF15" i="18"/>
  <c r="AG14" i="18"/>
  <c r="B118" i="18"/>
  <c r="B174" i="58"/>
  <c r="BK15" i="58"/>
  <c r="C107" i="58"/>
  <c r="AC14" i="58"/>
  <c r="AF15" i="14"/>
  <c r="AG14" i="14"/>
  <c r="B118" i="14"/>
  <c r="B64" i="58"/>
  <c r="C15" i="58"/>
  <c r="B184" i="58"/>
  <c r="BP15" i="58"/>
  <c r="BQ14" i="58"/>
  <c r="B217" i="57"/>
  <c r="CI14" i="57"/>
  <c r="CH15" i="57"/>
  <c r="C183" i="57"/>
  <c r="BS13" i="57"/>
  <c r="C106" i="57"/>
  <c r="AC13" i="57"/>
  <c r="B118" i="57"/>
  <c r="AF15" i="57"/>
  <c r="AG14" i="57"/>
  <c r="C95" i="57"/>
  <c r="W13" i="57"/>
  <c r="B74" i="57"/>
  <c r="H15" i="57"/>
  <c r="I14" i="57"/>
  <c r="C128" i="57"/>
  <c r="E128" i="57"/>
  <c r="AO13" i="57"/>
  <c r="B173" i="57"/>
  <c r="BJ15" i="57"/>
  <c r="BK14" i="57"/>
  <c r="B206" i="57"/>
  <c r="CB15" i="57"/>
  <c r="CC14" i="57"/>
  <c r="C150" i="57"/>
  <c r="BA13" i="57"/>
  <c r="B162" i="57"/>
  <c r="BD15" i="57"/>
  <c r="BE14" i="57"/>
  <c r="I114" i="21"/>
  <c r="I113" i="21"/>
  <c r="C139" i="57"/>
  <c r="E139" i="57"/>
  <c r="AU13" i="57"/>
  <c r="C84" i="57"/>
  <c r="Q13" i="57"/>
  <c r="C62" i="57"/>
  <c r="E13" i="57"/>
  <c r="B195" i="57"/>
  <c r="BV15" i="57"/>
  <c r="BW14" i="57"/>
  <c r="I117" i="21"/>
  <c r="I116" i="21"/>
  <c r="C216" i="57"/>
  <c r="CK13" i="57"/>
  <c r="B184" i="57"/>
  <c r="BP15" i="57"/>
  <c r="BQ14" i="57"/>
  <c r="B107" i="57"/>
  <c r="Z15" i="57"/>
  <c r="AA14" i="57"/>
  <c r="C117" i="57"/>
  <c r="AI13" i="57"/>
  <c r="B96" i="57"/>
  <c r="T15" i="57"/>
  <c r="U14" i="57"/>
  <c r="C73" i="57"/>
  <c r="K13" i="57"/>
  <c r="B129" i="57"/>
  <c r="AL15" i="57"/>
  <c r="AM14" i="57"/>
  <c r="C172" i="57"/>
  <c r="BM13" i="57"/>
  <c r="C205" i="57"/>
  <c r="CE13" i="57"/>
  <c r="B151" i="57"/>
  <c r="AX15" i="57"/>
  <c r="AY14" i="57"/>
  <c r="C161" i="57"/>
  <c r="BG13" i="57"/>
  <c r="B140" i="57"/>
  <c r="AR15" i="57"/>
  <c r="AS14" i="57"/>
  <c r="I115" i="21"/>
  <c r="B85" i="57"/>
  <c r="N15" i="57"/>
  <c r="O14" i="57"/>
  <c r="B63" i="57"/>
  <c r="B15" i="57"/>
  <c r="C14" i="57"/>
  <c r="C194" i="57"/>
  <c r="BY13" i="57"/>
  <c r="C139" i="56"/>
  <c r="E139" i="56"/>
  <c r="AU13" i="56"/>
  <c r="C62" i="56"/>
  <c r="E13" i="56"/>
  <c r="C161" i="56"/>
  <c r="BG13" i="56"/>
  <c r="B74" i="56"/>
  <c r="H15" i="56"/>
  <c r="I14" i="56"/>
  <c r="C183" i="56"/>
  <c r="BS13" i="56"/>
  <c r="C84" i="56"/>
  <c r="Q13" i="56"/>
  <c r="C205" i="56"/>
  <c r="CE13" i="56"/>
  <c r="B118" i="56"/>
  <c r="AF15" i="56"/>
  <c r="AG14" i="56"/>
  <c r="C194" i="56"/>
  <c r="BY13" i="56"/>
  <c r="C217" i="56"/>
  <c r="CK14" i="56"/>
  <c r="C172" i="56"/>
  <c r="BM13" i="56"/>
  <c r="B107" i="56"/>
  <c r="Z15" i="56"/>
  <c r="AA14" i="56"/>
  <c r="C95" i="56"/>
  <c r="W13" i="56"/>
  <c r="B151" i="56"/>
  <c r="AX15" i="56"/>
  <c r="AY14" i="56"/>
  <c r="B129" i="56"/>
  <c r="AL15" i="56"/>
  <c r="AM14" i="56"/>
  <c r="B140" i="56"/>
  <c r="AR15" i="56"/>
  <c r="AS14" i="56"/>
  <c r="B63" i="56"/>
  <c r="B15" i="56"/>
  <c r="C14" i="56"/>
  <c r="B162" i="56"/>
  <c r="BD15" i="56"/>
  <c r="BE14" i="56"/>
  <c r="C73" i="56"/>
  <c r="K13" i="56"/>
  <c r="B184" i="56"/>
  <c r="BP15" i="56"/>
  <c r="BQ14" i="56"/>
  <c r="B85" i="56"/>
  <c r="N15" i="56"/>
  <c r="O14" i="56"/>
  <c r="B206" i="56"/>
  <c r="CB15" i="56"/>
  <c r="CC14" i="56"/>
  <c r="C117" i="56"/>
  <c r="E117" i="56"/>
  <c r="AI13" i="56"/>
  <c r="B195" i="56"/>
  <c r="BV15" i="56"/>
  <c r="BW14" i="56"/>
  <c r="B218" i="56"/>
  <c r="CI15" i="56"/>
  <c r="B173" i="56"/>
  <c r="BJ15" i="56"/>
  <c r="BK14" i="56"/>
  <c r="C106" i="56"/>
  <c r="E106" i="56"/>
  <c r="AC13" i="56"/>
  <c r="B96" i="56"/>
  <c r="T15" i="56"/>
  <c r="U14" i="56"/>
  <c r="C150" i="56"/>
  <c r="BA13" i="56"/>
  <c r="C128" i="56"/>
  <c r="AO13" i="56"/>
  <c r="W13" i="17"/>
  <c r="C95" i="17"/>
  <c r="E95" i="17"/>
  <c r="AF15" i="8"/>
  <c r="AG14" i="8"/>
  <c r="B118" i="8"/>
  <c r="BG13" i="17"/>
  <c r="C161" i="17"/>
  <c r="E161" i="17"/>
  <c r="C15" i="18"/>
  <c r="B64" i="18"/>
  <c r="Q15" i="7"/>
  <c r="Q16" i="7"/>
  <c r="C86" i="7"/>
  <c r="E86" i="7"/>
  <c r="O16" i="7"/>
  <c r="AY15" i="9"/>
  <c r="B152" i="9"/>
  <c r="BS13" i="8"/>
  <c r="C183" i="8"/>
  <c r="C128" i="54"/>
  <c r="AO13" i="54"/>
  <c r="CE13" i="8"/>
  <c r="C205" i="8"/>
  <c r="BM14" i="54"/>
  <c r="C173" i="54"/>
  <c r="B174" i="54"/>
  <c r="BK15" i="54"/>
  <c r="E15" i="7"/>
  <c r="E16" i="7"/>
  <c r="C64" i="7"/>
  <c r="E64" i="7"/>
  <c r="C16" i="7"/>
  <c r="AI15" i="11"/>
  <c r="AI16" i="11"/>
  <c r="C119" i="11"/>
  <c r="AG16" i="11"/>
  <c r="AC14" i="9"/>
  <c r="C107" i="9"/>
  <c r="E107" i="9"/>
  <c r="CB15" i="17"/>
  <c r="CC14" i="17"/>
  <c r="B206" i="17"/>
  <c r="BK14" i="13"/>
  <c r="BJ15" i="13"/>
  <c r="B173" i="13"/>
  <c r="AC15" i="7"/>
  <c r="AC16" i="7"/>
  <c r="AD22" i="7"/>
  <c r="C108" i="7"/>
  <c r="E108" i="7"/>
  <c r="BW14" i="13"/>
  <c r="BV15" i="13"/>
  <c r="B195" i="13"/>
  <c r="BP15" i="20"/>
  <c r="BQ14" i="20"/>
  <c r="B184" i="20"/>
  <c r="BD15" i="8"/>
  <c r="BE14" i="8"/>
  <c r="B162" i="8"/>
  <c r="CH15" i="54"/>
  <c r="CI14" i="54"/>
  <c r="B217" i="54"/>
  <c r="BY13" i="7"/>
  <c r="C194" i="7"/>
  <c r="W15" i="24"/>
  <c r="W16" i="24"/>
  <c r="C97" i="24"/>
  <c r="AO14" i="18"/>
  <c r="C129" i="18"/>
  <c r="E129" i="18"/>
  <c r="C106" i="54"/>
  <c r="E106" i="54"/>
  <c r="AC13" i="54"/>
  <c r="AA14" i="54"/>
  <c r="Z15" i="54"/>
  <c r="B107" i="54"/>
  <c r="K13" i="17"/>
  <c r="C73" i="17"/>
  <c r="E73" i="17"/>
  <c r="CE13" i="24"/>
  <c r="C205" i="24"/>
  <c r="BM14" i="18"/>
  <c r="C173" i="18"/>
  <c r="H15" i="8"/>
  <c r="I14" i="8"/>
  <c r="B74" i="8"/>
  <c r="T15" i="11"/>
  <c r="U14" i="11"/>
  <c r="B96" i="11"/>
  <c r="BS13" i="24"/>
  <c r="C183" i="24"/>
  <c r="C172" i="21"/>
  <c r="BM13" i="21"/>
  <c r="CK14" i="18"/>
  <c r="C217" i="18"/>
  <c r="C15" i="9"/>
  <c r="B64" i="9"/>
  <c r="AF15" i="17"/>
  <c r="AG14" i="17"/>
  <c r="B118" i="17"/>
  <c r="AU13" i="8"/>
  <c r="C139" i="8"/>
  <c r="C73" i="12"/>
  <c r="E73" i="12"/>
  <c r="K13" i="12"/>
  <c r="H15" i="12"/>
  <c r="B74" i="12"/>
  <c r="I14" i="12"/>
  <c r="BM15" i="7"/>
  <c r="BM16" i="7"/>
  <c r="BN22" i="7"/>
  <c r="C174" i="7"/>
  <c r="BY14" i="18"/>
  <c r="C195" i="18"/>
  <c r="BG13" i="11"/>
  <c r="C161" i="11"/>
  <c r="E161" i="11"/>
  <c r="AG14" i="12"/>
  <c r="AF15" i="12"/>
  <c r="B118" i="12"/>
  <c r="CK13" i="7"/>
  <c r="C216" i="7"/>
  <c r="BP15" i="11"/>
  <c r="BQ14" i="11"/>
  <c r="B184" i="11"/>
  <c r="AC14" i="18"/>
  <c r="C107" i="18"/>
  <c r="E107" i="18"/>
  <c r="AR15" i="17"/>
  <c r="AS14" i="17"/>
  <c r="B140" i="17"/>
  <c r="AU13" i="11"/>
  <c r="C139" i="11"/>
  <c r="E139" i="11"/>
  <c r="AY15" i="18"/>
  <c r="B152" i="18"/>
  <c r="O15" i="18"/>
  <c r="B86" i="18"/>
  <c r="BW15" i="9"/>
  <c r="B196" i="9"/>
  <c r="T15" i="8"/>
  <c r="U14" i="8"/>
  <c r="B96" i="8"/>
  <c r="K13" i="11"/>
  <c r="C73" i="11"/>
  <c r="E73" i="11"/>
  <c r="T15" i="17"/>
  <c r="U14" i="17"/>
  <c r="B96" i="17"/>
  <c r="AI13" i="8"/>
  <c r="C117" i="8"/>
  <c r="E117" i="8"/>
  <c r="BD15" i="17"/>
  <c r="BE14" i="17"/>
  <c r="B162" i="17"/>
  <c r="E14" i="18"/>
  <c r="C63" i="18"/>
  <c r="E63" i="18"/>
  <c r="BA14" i="9"/>
  <c r="C151" i="9"/>
  <c r="E151" i="9"/>
  <c r="C140" i="12"/>
  <c r="E140" i="12"/>
  <c r="AU14" i="12"/>
  <c r="AS15" i="12"/>
  <c r="B141" i="12"/>
  <c r="BP15" i="8"/>
  <c r="BQ14" i="8"/>
  <c r="B184" i="8"/>
  <c r="AL15" i="54"/>
  <c r="B129" i="54"/>
  <c r="AM14" i="54"/>
  <c r="CB15" i="8"/>
  <c r="CC14" i="8"/>
  <c r="B206" i="8"/>
  <c r="BY13" i="54"/>
  <c r="C194" i="54"/>
  <c r="BV15" i="54"/>
  <c r="B195" i="54"/>
  <c r="BW14" i="54"/>
  <c r="AA15" i="9"/>
  <c r="B108" i="9"/>
  <c r="CE13" i="17"/>
  <c r="C205" i="17"/>
  <c r="BM13" i="13"/>
  <c r="C172" i="13"/>
  <c r="BY13" i="13"/>
  <c r="C194" i="13"/>
  <c r="C183" i="20"/>
  <c r="BS13" i="20"/>
  <c r="C95" i="12"/>
  <c r="E95" i="12"/>
  <c r="W13" i="12"/>
  <c r="U14" i="12"/>
  <c r="T15" i="12"/>
  <c r="B96" i="12"/>
  <c r="CE15" i="11"/>
  <c r="CE16" i="11"/>
  <c r="CF22" i="11"/>
  <c r="C207" i="11"/>
  <c r="CC16" i="11"/>
  <c r="BG13" i="8"/>
  <c r="C161" i="8"/>
  <c r="E161" i="8"/>
  <c r="CK13" i="54"/>
  <c r="C216" i="54"/>
  <c r="BV15" i="7"/>
  <c r="BW14" i="7"/>
  <c r="B195" i="7"/>
  <c r="AM15" i="18"/>
  <c r="AM16" i="18"/>
  <c r="B130" i="18"/>
  <c r="H15" i="17"/>
  <c r="I14" i="17"/>
  <c r="B74" i="17"/>
  <c r="C84" i="54"/>
  <c r="E84" i="54"/>
  <c r="Q13" i="54"/>
  <c r="O14" i="54"/>
  <c r="N15" i="54"/>
  <c r="B85" i="54"/>
  <c r="CC14" i="24"/>
  <c r="CB15" i="24"/>
  <c r="B206" i="24"/>
  <c r="BK15" i="18"/>
  <c r="B174" i="18"/>
  <c r="K13" i="8"/>
  <c r="C73" i="8"/>
  <c r="E73" i="8"/>
  <c r="W13" i="11"/>
  <c r="C95" i="11"/>
  <c r="BQ14" i="24"/>
  <c r="BP15" i="24"/>
  <c r="B184" i="24"/>
  <c r="BK14" i="21"/>
  <c r="BJ15" i="21"/>
  <c r="B173" i="21"/>
  <c r="CI15" i="18"/>
  <c r="B218" i="18"/>
  <c r="E14" i="9"/>
  <c r="C63" i="9"/>
  <c r="E63" i="9"/>
  <c r="C74" i="24"/>
  <c r="E74" i="24"/>
  <c r="K14" i="24"/>
  <c r="B75" i="24"/>
  <c r="I15" i="24"/>
  <c r="AI13" i="17"/>
  <c r="C117" i="17"/>
  <c r="E117" i="17"/>
  <c r="AR15" i="8"/>
  <c r="AS14" i="8"/>
  <c r="B140" i="8"/>
  <c r="BW15" i="18"/>
  <c r="B196" i="18"/>
  <c r="BD15" i="11"/>
  <c r="BE14" i="11"/>
  <c r="B162" i="11"/>
  <c r="C117" i="12"/>
  <c r="E117" i="12"/>
  <c r="AI13" i="12"/>
  <c r="CH15" i="7"/>
  <c r="CI14" i="7"/>
  <c r="B217" i="7"/>
  <c r="BA15" i="7"/>
  <c r="BA16" i="7"/>
  <c r="BB22" i="7"/>
  <c r="C152" i="7"/>
  <c r="E152" i="7"/>
  <c r="BS13" i="11"/>
  <c r="C183" i="11"/>
  <c r="AA15" i="18"/>
  <c r="AA16" i="18"/>
  <c r="B108" i="18"/>
  <c r="C130" i="7"/>
  <c r="E130" i="7"/>
  <c r="AO15" i="7"/>
  <c r="AO16" i="7"/>
  <c r="AP22" i="7"/>
  <c r="AU13" i="17"/>
  <c r="C139" i="17"/>
  <c r="AR15" i="11"/>
  <c r="AS14" i="11"/>
  <c r="B140" i="11"/>
  <c r="BA14" i="18"/>
  <c r="C151" i="18"/>
  <c r="E151" i="18"/>
  <c r="Q14" i="18"/>
  <c r="C85" i="18"/>
  <c r="E85" i="18"/>
  <c r="BY14" i="9"/>
  <c r="C195" i="9"/>
  <c r="C216" i="13"/>
  <c r="CK13" i="13"/>
  <c r="CH15" i="13"/>
  <c r="B217" i="13"/>
  <c r="CI14" i="13"/>
  <c r="W13" i="8"/>
  <c r="C95" i="8"/>
  <c r="E95" i="8"/>
  <c r="H15" i="11"/>
  <c r="I14" i="11"/>
  <c r="B74" i="11"/>
  <c r="U16" i="24"/>
  <c r="B86" i="24"/>
  <c r="O15" i="24"/>
  <c r="C64" i="24"/>
  <c r="E64" i="24"/>
  <c r="C16" i="24"/>
  <c r="E15" i="24"/>
  <c r="E16" i="24"/>
  <c r="Q14" i="24"/>
  <c r="C85" i="24"/>
  <c r="E85" i="24"/>
  <c r="AC14" i="24"/>
  <c r="C107" i="24"/>
  <c r="E107" i="24"/>
  <c r="AA15" i="24"/>
  <c r="B108" i="24"/>
  <c r="AY15" i="52"/>
  <c r="B152" i="52"/>
  <c r="BA14" i="52"/>
  <c r="C151" i="52"/>
  <c r="E13" i="21"/>
  <c r="C62" i="21"/>
  <c r="E62" i="21"/>
  <c r="C84" i="52"/>
  <c r="E84" i="52"/>
  <c r="Q13" i="52"/>
  <c r="O14" i="52"/>
  <c r="N15" i="52"/>
  <c r="B85" i="52"/>
  <c r="C128" i="52"/>
  <c r="E128" i="52"/>
  <c r="AO13" i="52"/>
  <c r="AM14" i="52"/>
  <c r="AL15" i="52"/>
  <c r="B129" i="52"/>
  <c r="BK14" i="52"/>
  <c r="BJ15" i="52"/>
  <c r="B173" i="52"/>
  <c r="C106" i="52"/>
  <c r="E106" i="52"/>
  <c r="AC13" i="52"/>
  <c r="AA14" i="52"/>
  <c r="Z15" i="52"/>
  <c r="B107" i="52"/>
  <c r="CH15" i="52"/>
  <c r="B217" i="52"/>
  <c r="CI14" i="52"/>
  <c r="BA13" i="21"/>
  <c r="C150" i="21"/>
  <c r="BQ14" i="13"/>
  <c r="BP15" i="13"/>
  <c r="B184" i="13"/>
  <c r="C95" i="13"/>
  <c r="E95" i="13"/>
  <c r="W13" i="13"/>
  <c r="U14" i="20"/>
  <c r="T15" i="20"/>
  <c r="B96" i="20"/>
  <c r="CE14" i="20"/>
  <c r="C206" i="20"/>
  <c r="CC15" i="20"/>
  <c r="B207" i="20"/>
  <c r="AI13" i="20"/>
  <c r="C117" i="20"/>
  <c r="E117" i="20"/>
  <c r="K13" i="20"/>
  <c r="C73" i="20"/>
  <c r="E73" i="20"/>
  <c r="H15" i="20"/>
  <c r="I14" i="20"/>
  <c r="B74" i="20"/>
  <c r="BG13" i="20"/>
  <c r="C161" i="20"/>
  <c r="E161" i="20"/>
  <c r="CK13" i="20"/>
  <c r="C216" i="20"/>
  <c r="CH15" i="20"/>
  <c r="B217" i="20"/>
  <c r="CI14" i="20"/>
  <c r="CC14" i="29"/>
  <c r="CB15" i="29"/>
  <c r="B206" i="29"/>
  <c r="B15" i="21"/>
  <c r="B63" i="21"/>
  <c r="C14" i="21"/>
  <c r="CE13" i="21"/>
  <c r="C205" i="21"/>
  <c r="CC14" i="21"/>
  <c r="CB15" i="21"/>
  <c r="B206" i="21"/>
  <c r="BM13" i="52"/>
  <c r="C172" i="52"/>
  <c r="C216" i="52"/>
  <c r="CK13" i="52"/>
  <c r="AX15" i="21"/>
  <c r="B151" i="21"/>
  <c r="AY14" i="21"/>
  <c r="BS13" i="13"/>
  <c r="C183" i="13"/>
  <c r="T15" i="13"/>
  <c r="B96" i="13"/>
  <c r="U14" i="13"/>
  <c r="W13" i="20"/>
  <c r="C95" i="20"/>
  <c r="E95" i="20"/>
  <c r="C194" i="52"/>
  <c r="BY13" i="52"/>
  <c r="BW14" i="52"/>
  <c r="BV15" i="52"/>
  <c r="B195" i="52"/>
  <c r="B118" i="20"/>
  <c r="AF15" i="20"/>
  <c r="AG14" i="20"/>
  <c r="B162" i="20"/>
  <c r="BD15" i="20"/>
  <c r="BE14" i="20"/>
  <c r="C205" i="29"/>
  <c r="CE13" i="29"/>
  <c r="Q14" i="20"/>
  <c r="C85" i="20"/>
  <c r="E85" i="20"/>
  <c r="C128" i="13"/>
  <c r="E128" i="13"/>
  <c r="AO13" i="13"/>
  <c r="BP15" i="12"/>
  <c r="BQ14" i="12"/>
  <c r="B184" i="12"/>
  <c r="BS13" i="29"/>
  <c r="C183" i="29"/>
  <c r="C206" i="13"/>
  <c r="CE14" i="13"/>
  <c r="B207" i="13"/>
  <c r="CC15" i="13"/>
  <c r="E13" i="13"/>
  <c r="C62" i="13"/>
  <c r="E62" i="13"/>
  <c r="Q14" i="13"/>
  <c r="C85" i="13"/>
  <c r="E85" i="13"/>
  <c r="T15" i="29"/>
  <c r="U14" i="29"/>
  <c r="B96" i="29"/>
  <c r="K13" i="29"/>
  <c r="C73" i="29"/>
  <c r="C107" i="13"/>
  <c r="E107" i="13"/>
  <c r="AC14" i="13"/>
  <c r="BG13" i="29"/>
  <c r="C161" i="29"/>
  <c r="C205" i="12"/>
  <c r="CE13" i="12"/>
  <c r="B163" i="13"/>
  <c r="BE15" i="13"/>
  <c r="AF15" i="29"/>
  <c r="AG14" i="29"/>
  <c r="B118" i="29"/>
  <c r="C15" i="12"/>
  <c r="B64" i="12"/>
  <c r="AR15" i="29"/>
  <c r="AS14" i="29"/>
  <c r="B140" i="29"/>
  <c r="BM13" i="20"/>
  <c r="C172" i="20"/>
  <c r="C139" i="20"/>
  <c r="AU13" i="20"/>
  <c r="AU14" i="21"/>
  <c r="C140" i="21"/>
  <c r="AR15" i="13"/>
  <c r="B140" i="13"/>
  <c r="AS14" i="13"/>
  <c r="B86" i="20"/>
  <c r="O15" i="20"/>
  <c r="Q14" i="12"/>
  <c r="C85" i="12"/>
  <c r="E85" i="12"/>
  <c r="B86" i="12"/>
  <c r="O15" i="12"/>
  <c r="AL15" i="13"/>
  <c r="B129" i="13"/>
  <c r="AM14" i="13"/>
  <c r="BS13" i="12"/>
  <c r="C183" i="12"/>
  <c r="BQ16" i="54"/>
  <c r="C185" i="54"/>
  <c r="BS15" i="54"/>
  <c r="BS16" i="54"/>
  <c r="BT22" i="54"/>
  <c r="BP15" i="29"/>
  <c r="BQ14" i="29"/>
  <c r="B184" i="29"/>
  <c r="B15" i="13"/>
  <c r="B63" i="13"/>
  <c r="C14" i="13"/>
  <c r="O15" i="13"/>
  <c r="O16" i="13"/>
  <c r="B86" i="13"/>
  <c r="W13" i="29"/>
  <c r="C95" i="29"/>
  <c r="H15" i="29"/>
  <c r="I14" i="29"/>
  <c r="B74" i="29"/>
  <c r="K13" i="13"/>
  <c r="C73" i="13"/>
  <c r="E73" i="13"/>
  <c r="I14" i="13"/>
  <c r="H15" i="13"/>
  <c r="B74" i="13"/>
  <c r="C117" i="13"/>
  <c r="E117" i="13"/>
  <c r="AI13" i="13"/>
  <c r="AF15" i="13"/>
  <c r="B118" i="13"/>
  <c r="AG14" i="13"/>
  <c r="AA15" i="13"/>
  <c r="AA16" i="13"/>
  <c r="B108" i="13"/>
  <c r="BD15" i="29"/>
  <c r="BE14" i="29"/>
  <c r="B162" i="29"/>
  <c r="CC14" i="12"/>
  <c r="CB15" i="12"/>
  <c r="B206" i="12"/>
  <c r="C162" i="13"/>
  <c r="E162" i="13"/>
  <c r="BG14" i="13"/>
  <c r="BE16" i="13"/>
  <c r="AI13" i="29"/>
  <c r="C117" i="29"/>
  <c r="E14" i="12"/>
  <c r="C63" i="12"/>
  <c r="E63" i="12"/>
  <c r="C16" i="12"/>
  <c r="AU13" i="29"/>
  <c r="C139" i="29"/>
  <c r="BJ15" i="20"/>
  <c r="BK14" i="20"/>
  <c r="B173" i="20"/>
  <c r="AR15" i="20"/>
  <c r="B140" i="20"/>
  <c r="AS14" i="20"/>
  <c r="C195" i="20"/>
  <c r="BY14" i="20"/>
  <c r="B196" i="20"/>
  <c r="BW15" i="20"/>
  <c r="AS15" i="21"/>
  <c r="B141" i="21"/>
  <c r="AU13" i="13"/>
  <c r="C139" i="13"/>
  <c r="E139" i="13"/>
  <c r="AR15" i="24"/>
  <c r="B140" i="24"/>
  <c r="AS14" i="24"/>
  <c r="BW15" i="14"/>
  <c r="B196" i="14"/>
  <c r="H15" i="21"/>
  <c r="B74" i="21"/>
  <c r="I14" i="21"/>
  <c r="E14" i="52"/>
  <c r="C63" i="52"/>
  <c r="E63" i="52"/>
  <c r="B152" i="20"/>
  <c r="AY15" i="20"/>
  <c r="BQ15" i="21"/>
  <c r="B185" i="21"/>
  <c r="C96" i="21"/>
  <c r="E96" i="21"/>
  <c r="W14" i="21"/>
  <c r="B97" i="21"/>
  <c r="U15" i="21"/>
  <c r="AA15" i="14"/>
  <c r="B108" i="14"/>
  <c r="AO15" i="12"/>
  <c r="AO16" i="12"/>
  <c r="C130" i="12"/>
  <c r="E130" i="12"/>
  <c r="AM16" i="12"/>
  <c r="BG14" i="12"/>
  <c r="C162" i="12"/>
  <c r="E162" i="12"/>
  <c r="B163" i="21"/>
  <c r="BE15" i="21"/>
  <c r="C128" i="21"/>
  <c r="AO13" i="21"/>
  <c r="AM14" i="21"/>
  <c r="AL15" i="21"/>
  <c r="B129" i="21"/>
  <c r="BS14" i="17"/>
  <c r="C184" i="17"/>
  <c r="C63" i="20"/>
  <c r="E63" i="20"/>
  <c r="E14" i="20"/>
  <c r="Z15" i="12"/>
  <c r="AA14" i="12"/>
  <c r="B107" i="12"/>
  <c r="C139" i="24"/>
  <c r="AU13" i="24"/>
  <c r="BY14" i="14"/>
  <c r="C195" i="14"/>
  <c r="BW16" i="14"/>
  <c r="C73" i="21"/>
  <c r="E73" i="21"/>
  <c r="K13" i="21"/>
  <c r="C15" i="52"/>
  <c r="B64" i="52"/>
  <c r="C151" i="20"/>
  <c r="E151" i="20"/>
  <c r="BA14" i="20"/>
  <c r="C184" i="21"/>
  <c r="BS14" i="21"/>
  <c r="AC14" i="14"/>
  <c r="C107" i="14"/>
  <c r="E107" i="14"/>
  <c r="BE15" i="12"/>
  <c r="BE16" i="12"/>
  <c r="B163" i="12"/>
  <c r="BG14" i="21"/>
  <c r="C162" i="21"/>
  <c r="E162" i="21"/>
  <c r="BQ15" i="17"/>
  <c r="B185" i="17"/>
  <c r="B64" i="20"/>
  <c r="C15" i="20"/>
  <c r="AY16" i="20"/>
  <c r="AC13" i="12"/>
  <c r="C106" i="12"/>
  <c r="E106" i="12"/>
  <c r="AG14" i="41"/>
  <c r="AF15" i="41"/>
  <c r="B118" i="41"/>
  <c r="CK14" i="41"/>
  <c r="C217" i="41"/>
  <c r="AS14" i="41"/>
  <c r="AR15" i="41"/>
  <c r="B140" i="41"/>
  <c r="AO14" i="41"/>
  <c r="C129" i="41"/>
  <c r="BS13" i="41"/>
  <c r="C183" i="41"/>
  <c r="CC14" i="41"/>
  <c r="CB15" i="41"/>
  <c r="B206" i="41"/>
  <c r="W13" i="41"/>
  <c r="C95" i="41"/>
  <c r="AC14" i="41"/>
  <c r="C107" i="41"/>
  <c r="C15" i="41"/>
  <c r="B64" i="41"/>
  <c r="I14" i="41"/>
  <c r="H15" i="41"/>
  <c r="B74" i="41"/>
  <c r="Q14" i="41"/>
  <c r="C85" i="41"/>
  <c r="CC15" i="54"/>
  <c r="B207" i="54"/>
  <c r="AY15" i="41"/>
  <c r="B152" i="41"/>
  <c r="BG13" i="41"/>
  <c r="C161" i="41"/>
  <c r="BY15" i="21"/>
  <c r="BY16" i="21"/>
  <c r="BZ22" i="21"/>
  <c r="C196" i="21"/>
  <c r="BW16" i="21"/>
  <c r="BK15" i="41"/>
  <c r="B174" i="41"/>
  <c r="CK15" i="21"/>
  <c r="CK16" i="21"/>
  <c r="CL22" i="21"/>
  <c r="C218" i="21"/>
  <c r="CI16" i="21"/>
  <c r="BY14" i="41"/>
  <c r="C195" i="41"/>
  <c r="AC15" i="21"/>
  <c r="AC16" i="21"/>
  <c r="AD22" i="21"/>
  <c r="C108" i="21"/>
  <c r="E108" i="21"/>
  <c r="AI13" i="41"/>
  <c r="C117" i="41"/>
  <c r="CI15" i="41"/>
  <c r="B218" i="41"/>
  <c r="AU13" i="41"/>
  <c r="C139" i="41"/>
  <c r="Q15" i="21"/>
  <c r="Q16" i="21"/>
  <c r="C86" i="21"/>
  <c r="E86" i="21"/>
  <c r="O16" i="21"/>
  <c r="AM15" i="41"/>
  <c r="B130" i="41"/>
  <c r="BQ14" i="41"/>
  <c r="BP15" i="41"/>
  <c r="B184" i="41"/>
  <c r="BG15" i="24"/>
  <c r="BG16" i="24"/>
  <c r="C163" i="24"/>
  <c r="CE13" i="41"/>
  <c r="C205" i="41"/>
  <c r="U14" i="41"/>
  <c r="T15" i="41"/>
  <c r="B96" i="41"/>
  <c r="AA15" i="41"/>
  <c r="B108" i="41"/>
  <c r="E14" i="41"/>
  <c r="C63" i="41"/>
  <c r="K13" i="41"/>
  <c r="C73" i="41"/>
  <c r="O15" i="41"/>
  <c r="B86" i="41"/>
  <c r="C206" i="54"/>
  <c r="CE14" i="54"/>
  <c r="BA14" i="41"/>
  <c r="C151" i="41"/>
  <c r="AI15" i="24"/>
  <c r="AI16" i="24"/>
  <c r="C119" i="24"/>
  <c r="BE14" i="41"/>
  <c r="BD15" i="41"/>
  <c r="B162" i="41"/>
  <c r="BM14" i="41"/>
  <c r="C173" i="41"/>
  <c r="BW15" i="41"/>
  <c r="BW16" i="41"/>
  <c r="B196" i="41"/>
  <c r="C195" i="62"/>
  <c r="BY14" i="62"/>
  <c r="B207" i="62"/>
  <c r="CC15" i="62"/>
  <c r="B64" i="62"/>
  <c r="C15" i="62"/>
  <c r="C217" i="62"/>
  <c r="CK14" i="62"/>
  <c r="B75" i="62"/>
  <c r="I15" i="62"/>
  <c r="B108" i="62"/>
  <c r="AA15" i="62"/>
  <c r="C162" i="62"/>
  <c r="BG14" i="62"/>
  <c r="C118" i="62"/>
  <c r="AI14" i="62"/>
  <c r="B174" i="62"/>
  <c r="BK15" i="62"/>
  <c r="C184" i="62"/>
  <c r="BS14" i="62"/>
  <c r="B152" i="62"/>
  <c r="AY15" i="62"/>
  <c r="C96" i="62"/>
  <c r="W14" i="62"/>
  <c r="B141" i="62"/>
  <c r="AS15" i="62"/>
  <c r="B86" i="62"/>
  <c r="O15" i="62"/>
  <c r="C129" i="62"/>
  <c r="AO14" i="62"/>
  <c r="B196" i="62"/>
  <c r="BW15" i="62"/>
  <c r="C206" i="62"/>
  <c r="CE14" i="62"/>
  <c r="CC16" i="62"/>
  <c r="E14" i="62"/>
  <c r="C63" i="62"/>
  <c r="B218" i="62"/>
  <c r="CI15" i="62"/>
  <c r="C74" i="62"/>
  <c r="K14" i="62"/>
  <c r="C107" i="62"/>
  <c r="AC14" i="62"/>
  <c r="B163" i="62"/>
  <c r="BE15" i="62"/>
  <c r="B119" i="62"/>
  <c r="AG15" i="62"/>
  <c r="C173" i="62"/>
  <c r="BM14" i="62"/>
  <c r="B185" i="62"/>
  <c r="BQ15" i="62"/>
  <c r="C151" i="62"/>
  <c r="BA14" i="62"/>
  <c r="B97" i="62"/>
  <c r="U15" i="62"/>
  <c r="U16" i="62"/>
  <c r="C140" i="62"/>
  <c r="AU14" i="62"/>
  <c r="C85" i="62"/>
  <c r="Q14" i="62"/>
  <c r="B130" i="62"/>
  <c r="AM15" i="62"/>
  <c r="B130" i="61"/>
  <c r="AM15" i="61"/>
  <c r="C217" i="61"/>
  <c r="CK14" i="61"/>
  <c r="C140" i="61"/>
  <c r="AU14" i="61"/>
  <c r="B196" i="61"/>
  <c r="BW15" i="61"/>
  <c r="B174" i="61"/>
  <c r="BK15" i="61"/>
  <c r="B152" i="61"/>
  <c r="AY15" i="61"/>
  <c r="C96" i="61"/>
  <c r="W14" i="61"/>
  <c r="C206" i="61"/>
  <c r="CE14" i="61"/>
  <c r="B86" i="61"/>
  <c r="O15" i="61"/>
  <c r="B64" i="61"/>
  <c r="C15" i="61"/>
  <c r="C162" i="61"/>
  <c r="BG14" i="61"/>
  <c r="C118" i="61"/>
  <c r="AI14" i="61"/>
  <c r="B185" i="61"/>
  <c r="BQ15" i="61"/>
  <c r="C74" i="61"/>
  <c r="K14" i="61"/>
  <c r="C107" i="61"/>
  <c r="AC14" i="61"/>
  <c r="I147" i="7"/>
  <c r="I146" i="7"/>
  <c r="I149" i="7"/>
  <c r="I148" i="7"/>
  <c r="I145" i="7"/>
  <c r="I150" i="7"/>
  <c r="C129" i="61"/>
  <c r="AO14" i="61"/>
  <c r="B218" i="61"/>
  <c r="CI15" i="61"/>
  <c r="B141" i="61"/>
  <c r="AS15" i="61"/>
  <c r="C195" i="61"/>
  <c r="BY14" i="61"/>
  <c r="C173" i="61"/>
  <c r="BM14" i="61"/>
  <c r="C151" i="61"/>
  <c r="BA14" i="61"/>
  <c r="B97" i="61"/>
  <c r="U15" i="61"/>
  <c r="B207" i="61"/>
  <c r="CC15" i="61"/>
  <c r="C85" i="61"/>
  <c r="Q14" i="61"/>
  <c r="C63" i="61"/>
  <c r="E14" i="61"/>
  <c r="B163" i="61"/>
  <c r="BE15" i="61"/>
  <c r="B119" i="61"/>
  <c r="AG15" i="61"/>
  <c r="C184" i="61"/>
  <c r="BS14" i="61"/>
  <c r="B75" i="61"/>
  <c r="I15" i="61"/>
  <c r="BK16" i="61"/>
  <c r="B108" i="61"/>
  <c r="AA15" i="61"/>
  <c r="B196" i="60"/>
  <c r="BW15" i="60"/>
  <c r="C63" i="60"/>
  <c r="E14" i="60"/>
  <c r="B218" i="60"/>
  <c r="CI15" i="60"/>
  <c r="B163" i="60"/>
  <c r="BE15" i="60"/>
  <c r="C151" i="60"/>
  <c r="E151" i="60"/>
  <c r="BA14" i="60"/>
  <c r="B174" i="60"/>
  <c r="BK15" i="60"/>
  <c r="C129" i="60"/>
  <c r="AO14" i="60"/>
  <c r="C96" i="60"/>
  <c r="W14" i="60"/>
  <c r="C140" i="60"/>
  <c r="AU14" i="60"/>
  <c r="B108" i="60"/>
  <c r="AA15" i="60"/>
  <c r="C85" i="60"/>
  <c r="Q14" i="60"/>
  <c r="C118" i="60"/>
  <c r="AI14" i="60"/>
  <c r="B207" i="60"/>
  <c r="CC15" i="60"/>
  <c r="C184" i="60"/>
  <c r="BS14" i="60"/>
  <c r="B75" i="60"/>
  <c r="I15" i="60"/>
  <c r="C195" i="60"/>
  <c r="BY14" i="60"/>
  <c r="B64" i="60"/>
  <c r="C15" i="60"/>
  <c r="C217" i="60"/>
  <c r="CK14" i="60"/>
  <c r="C162" i="60"/>
  <c r="BG14" i="60"/>
  <c r="B152" i="60"/>
  <c r="AY15" i="60"/>
  <c r="C173" i="60"/>
  <c r="BM14" i="60"/>
  <c r="B130" i="60"/>
  <c r="AM15" i="60"/>
  <c r="B97" i="60"/>
  <c r="U15" i="60"/>
  <c r="B141" i="60"/>
  <c r="AS15" i="60"/>
  <c r="C107" i="60"/>
  <c r="AC14" i="60"/>
  <c r="B86" i="60"/>
  <c r="O15" i="60"/>
  <c r="B119" i="60"/>
  <c r="AG15" i="60"/>
  <c r="C206" i="60"/>
  <c r="CE14" i="60"/>
  <c r="B185" i="60"/>
  <c r="BQ15" i="60"/>
  <c r="C74" i="60"/>
  <c r="K14" i="60"/>
  <c r="AG15" i="52"/>
  <c r="B119" i="52"/>
  <c r="AS15" i="14"/>
  <c r="B141" i="14"/>
  <c r="BS14" i="7"/>
  <c r="C184" i="7"/>
  <c r="W14" i="7"/>
  <c r="C96" i="7"/>
  <c r="E96" i="7"/>
  <c r="B130" i="51"/>
  <c r="AM15" i="51"/>
  <c r="O15" i="9"/>
  <c r="B86" i="9"/>
  <c r="BE15" i="7"/>
  <c r="B163" i="7"/>
  <c r="B141" i="52"/>
  <c r="AS15" i="52"/>
  <c r="AS15" i="7"/>
  <c r="B141" i="7"/>
  <c r="C151" i="51"/>
  <c r="E151" i="51"/>
  <c r="BA14" i="51"/>
  <c r="CE15" i="14"/>
  <c r="CE16" i="14"/>
  <c r="CF22" i="14"/>
  <c r="C207" i="14"/>
  <c r="AG15" i="7"/>
  <c r="B119" i="7"/>
  <c r="E14" i="51"/>
  <c r="C63" i="51"/>
  <c r="E63" i="51"/>
  <c r="B64" i="54"/>
  <c r="C15" i="54"/>
  <c r="O15" i="14"/>
  <c r="B86" i="14"/>
  <c r="CK14" i="9"/>
  <c r="C217" i="9"/>
  <c r="CI15" i="9"/>
  <c r="B218" i="9"/>
  <c r="C74" i="52"/>
  <c r="E74" i="52"/>
  <c r="K14" i="52"/>
  <c r="B75" i="52"/>
  <c r="I15" i="52"/>
  <c r="CC15" i="7"/>
  <c r="B207" i="7"/>
  <c r="C173" i="51"/>
  <c r="BM14" i="51"/>
  <c r="C96" i="52"/>
  <c r="E96" i="52"/>
  <c r="W14" i="52"/>
  <c r="BS14" i="14"/>
  <c r="C184" i="14"/>
  <c r="AY15" i="54"/>
  <c r="B152" i="54"/>
  <c r="BE15" i="14"/>
  <c r="B163" i="14"/>
  <c r="CC16" i="14"/>
  <c r="B130" i="9"/>
  <c r="AM15" i="9"/>
  <c r="O15" i="51"/>
  <c r="B86" i="51"/>
  <c r="AI14" i="52"/>
  <c r="C118" i="52"/>
  <c r="E118" i="52"/>
  <c r="AG16" i="52"/>
  <c r="C107" i="51"/>
  <c r="E107" i="51"/>
  <c r="AC14" i="51"/>
  <c r="AA15" i="51"/>
  <c r="B108" i="51"/>
  <c r="AU14" i="14"/>
  <c r="C140" i="14"/>
  <c r="E140" i="14"/>
  <c r="BQ15" i="7"/>
  <c r="B185" i="7"/>
  <c r="U15" i="7"/>
  <c r="U16" i="7"/>
  <c r="B97" i="7"/>
  <c r="C129" i="51"/>
  <c r="E129" i="51"/>
  <c r="AO14" i="51"/>
  <c r="C85" i="9"/>
  <c r="E85" i="9"/>
  <c r="Q14" i="9"/>
  <c r="BG14" i="7"/>
  <c r="C162" i="7"/>
  <c r="E162" i="7"/>
  <c r="AU14" i="52"/>
  <c r="C140" i="52"/>
  <c r="E140" i="52"/>
  <c r="C217" i="51"/>
  <c r="CK14" i="51"/>
  <c r="B218" i="51"/>
  <c r="CI15" i="51"/>
  <c r="C195" i="51"/>
  <c r="BY14" i="51"/>
  <c r="BW15" i="51"/>
  <c r="B196" i="51"/>
  <c r="AU14" i="7"/>
  <c r="C140" i="7"/>
  <c r="E140" i="7"/>
  <c r="AY15" i="51"/>
  <c r="B152" i="51"/>
  <c r="E15" i="14"/>
  <c r="E16" i="14"/>
  <c r="C64" i="14"/>
  <c r="E64" i="14"/>
  <c r="AI14" i="7"/>
  <c r="C118" i="7"/>
  <c r="E118" i="7"/>
  <c r="C15" i="51"/>
  <c r="B64" i="51"/>
  <c r="C63" i="54"/>
  <c r="E63" i="54"/>
  <c r="E14" i="54"/>
  <c r="Q14" i="14"/>
  <c r="C85" i="14"/>
  <c r="E85" i="14"/>
  <c r="O16" i="14"/>
  <c r="BE16" i="7"/>
  <c r="CE14" i="7"/>
  <c r="C206" i="7"/>
  <c r="BM14" i="9"/>
  <c r="C173" i="9"/>
  <c r="B174" i="9"/>
  <c r="BK15" i="9"/>
  <c r="BK15" i="51"/>
  <c r="B174" i="51"/>
  <c r="K15" i="7"/>
  <c r="K16" i="7"/>
  <c r="L22" i="7"/>
  <c r="C75" i="7"/>
  <c r="E75" i="7"/>
  <c r="U15" i="52"/>
  <c r="B97" i="52"/>
  <c r="BQ15" i="14"/>
  <c r="B185" i="14"/>
  <c r="C151" i="54"/>
  <c r="BA14" i="54"/>
  <c r="BG14" i="14"/>
  <c r="C162" i="14"/>
  <c r="E162" i="14"/>
  <c r="C16" i="14"/>
  <c r="AO14" i="9"/>
  <c r="C129" i="9"/>
  <c r="E129" i="9"/>
  <c r="C85" i="51"/>
  <c r="E85" i="51"/>
  <c r="Q14" i="51"/>
  <c r="AP22" i="12"/>
  <c r="B207" i="59"/>
  <c r="CC15" i="59"/>
  <c r="C74" i="59"/>
  <c r="K14" i="59"/>
  <c r="B196" i="59"/>
  <c r="BW15" i="59"/>
  <c r="C151" i="59"/>
  <c r="E151" i="59"/>
  <c r="BA14" i="59"/>
  <c r="B185" i="59"/>
  <c r="BQ15" i="59"/>
  <c r="B119" i="59"/>
  <c r="AG15" i="59"/>
  <c r="C140" i="59"/>
  <c r="AU14" i="59"/>
  <c r="C85" i="59"/>
  <c r="Q14" i="59"/>
  <c r="B97" i="59"/>
  <c r="U15" i="59"/>
  <c r="C217" i="59"/>
  <c r="CK14" i="59"/>
  <c r="B64" i="59"/>
  <c r="C15" i="59"/>
  <c r="C162" i="59"/>
  <c r="E162" i="59"/>
  <c r="BG14" i="59"/>
  <c r="B174" i="59"/>
  <c r="BK15" i="59"/>
  <c r="C107" i="59"/>
  <c r="AC14" i="59"/>
  <c r="C129" i="59"/>
  <c r="AO14" i="59"/>
  <c r="I128" i="12"/>
  <c r="I126" i="12"/>
  <c r="I123" i="12"/>
  <c r="I127" i="12"/>
  <c r="I124" i="12"/>
  <c r="I125" i="12"/>
  <c r="I124" i="7"/>
  <c r="I128" i="7"/>
  <c r="I127" i="7"/>
  <c r="I126" i="7"/>
  <c r="I125" i="7"/>
  <c r="I123" i="7"/>
  <c r="C206" i="59"/>
  <c r="CE14" i="59"/>
  <c r="B75" i="59"/>
  <c r="I15" i="59"/>
  <c r="C195" i="59"/>
  <c r="BY14" i="59"/>
  <c r="B152" i="59"/>
  <c r="AY15" i="59"/>
  <c r="C184" i="59"/>
  <c r="BS14" i="59"/>
  <c r="C118" i="59"/>
  <c r="AI14" i="59"/>
  <c r="B141" i="59"/>
  <c r="AS15" i="59"/>
  <c r="B86" i="59"/>
  <c r="O15" i="59"/>
  <c r="C96" i="59"/>
  <c r="W14" i="59"/>
  <c r="U16" i="59"/>
  <c r="B218" i="59"/>
  <c r="CI15" i="59"/>
  <c r="C63" i="59"/>
  <c r="E14" i="59"/>
  <c r="B163" i="59"/>
  <c r="BE15" i="59"/>
  <c r="C173" i="59"/>
  <c r="BM14" i="59"/>
  <c r="B108" i="59"/>
  <c r="AA15" i="59"/>
  <c r="B130" i="59"/>
  <c r="AM15" i="59"/>
  <c r="B185" i="58"/>
  <c r="BQ15" i="58"/>
  <c r="C206" i="58"/>
  <c r="CE14" i="58"/>
  <c r="C74" i="58"/>
  <c r="K14" i="58"/>
  <c r="B141" i="58"/>
  <c r="AS15" i="58"/>
  <c r="C162" i="58"/>
  <c r="BG14" i="58"/>
  <c r="C64" i="58"/>
  <c r="E15" i="58"/>
  <c r="E16" i="58"/>
  <c r="C16" i="58"/>
  <c r="AG15" i="14"/>
  <c r="B119" i="14"/>
  <c r="B119" i="18"/>
  <c r="AG15" i="18"/>
  <c r="B119" i="58"/>
  <c r="AG15" i="58"/>
  <c r="C96" i="58"/>
  <c r="W14" i="58"/>
  <c r="C184" i="58"/>
  <c r="BS14" i="58"/>
  <c r="AI14" i="14"/>
  <c r="C118" i="14"/>
  <c r="E118" i="14"/>
  <c r="C174" i="58"/>
  <c r="BM15" i="58"/>
  <c r="BM16" i="58"/>
  <c r="BK16" i="58"/>
  <c r="AI14" i="18"/>
  <c r="C118" i="18"/>
  <c r="E118" i="18"/>
  <c r="AG16" i="18"/>
  <c r="C218" i="58"/>
  <c r="CK15" i="58"/>
  <c r="CK16" i="58"/>
  <c r="CI16" i="58"/>
  <c r="B207" i="58"/>
  <c r="CC15" i="58"/>
  <c r="C86" i="58"/>
  <c r="Q15" i="58"/>
  <c r="Q16" i="58"/>
  <c r="O16" i="58"/>
  <c r="C118" i="58"/>
  <c r="AI14" i="58"/>
  <c r="C130" i="58"/>
  <c r="E130" i="58"/>
  <c r="AO15" i="58"/>
  <c r="AO16" i="58"/>
  <c r="AM16" i="58"/>
  <c r="B97" i="58"/>
  <c r="U15" i="58"/>
  <c r="C108" i="58"/>
  <c r="AC15" i="58"/>
  <c r="AC16" i="58"/>
  <c r="AA16" i="58"/>
  <c r="CC16" i="58"/>
  <c r="B75" i="58"/>
  <c r="I15" i="58"/>
  <c r="C152" i="58"/>
  <c r="E152" i="58"/>
  <c r="BA15" i="58"/>
  <c r="BA16" i="58"/>
  <c r="BB22" i="58"/>
  <c r="AY16" i="58"/>
  <c r="C140" i="58"/>
  <c r="E140" i="58"/>
  <c r="AU14" i="58"/>
  <c r="B163" i="58"/>
  <c r="BE15" i="58"/>
  <c r="C196" i="58"/>
  <c r="BY15" i="58"/>
  <c r="BY16" i="58"/>
  <c r="BW16" i="58"/>
  <c r="W14" i="18"/>
  <c r="C96" i="18"/>
  <c r="E96" i="18"/>
  <c r="U15" i="18"/>
  <c r="B97" i="18"/>
  <c r="I101" i="7"/>
  <c r="I106" i="7"/>
  <c r="I104" i="7"/>
  <c r="I102" i="7"/>
  <c r="I103" i="7"/>
  <c r="I105" i="7"/>
  <c r="C63" i="57"/>
  <c r="E14" i="57"/>
  <c r="B86" i="57"/>
  <c r="O15" i="57"/>
  <c r="C140" i="57"/>
  <c r="E140" i="57"/>
  <c r="AU14" i="57"/>
  <c r="C151" i="57"/>
  <c r="BA14" i="57"/>
  <c r="C129" i="57"/>
  <c r="E129" i="57"/>
  <c r="AO14" i="57"/>
  <c r="C96" i="57"/>
  <c r="W14" i="57"/>
  <c r="C107" i="57"/>
  <c r="AC14" i="57"/>
  <c r="B185" i="57"/>
  <c r="BQ15" i="57"/>
  <c r="B196" i="57"/>
  <c r="BW15" i="57"/>
  <c r="C162" i="57"/>
  <c r="BG14" i="57"/>
  <c r="B207" i="57"/>
  <c r="CC15" i="57"/>
  <c r="B174" i="57"/>
  <c r="BK15" i="57"/>
  <c r="C74" i="57"/>
  <c r="K14" i="57"/>
  <c r="C118" i="57"/>
  <c r="AI14" i="57"/>
  <c r="B218" i="57"/>
  <c r="CI15" i="57"/>
  <c r="I102" i="21"/>
  <c r="I106" i="21"/>
  <c r="I103" i="21"/>
  <c r="I104" i="21"/>
  <c r="I105" i="21"/>
  <c r="I101" i="21"/>
  <c r="B64" i="57"/>
  <c r="C15" i="57"/>
  <c r="C85" i="57"/>
  <c r="Q14" i="57"/>
  <c r="B141" i="57"/>
  <c r="AS15" i="57"/>
  <c r="B152" i="57"/>
  <c r="AY15" i="57"/>
  <c r="B130" i="57"/>
  <c r="AM15" i="57"/>
  <c r="B97" i="57"/>
  <c r="U15" i="57"/>
  <c r="B108" i="57"/>
  <c r="AA15" i="57"/>
  <c r="C184" i="57"/>
  <c r="BS14" i="57"/>
  <c r="C195" i="57"/>
  <c r="BY14" i="57"/>
  <c r="O16" i="57"/>
  <c r="B163" i="57"/>
  <c r="BE15" i="57"/>
  <c r="C206" i="57"/>
  <c r="CE14" i="57"/>
  <c r="C173" i="57"/>
  <c r="BM14" i="57"/>
  <c r="B75" i="57"/>
  <c r="I15" i="57"/>
  <c r="B119" i="57"/>
  <c r="AG15" i="57"/>
  <c r="C217" i="57"/>
  <c r="CK14" i="57"/>
  <c r="R22" i="21"/>
  <c r="I84" i="21"/>
  <c r="I82" i="21"/>
  <c r="I79" i="21"/>
  <c r="I83" i="21"/>
  <c r="I80" i="21"/>
  <c r="F22" i="24"/>
  <c r="I81" i="7"/>
  <c r="I84" i="7"/>
  <c r="I83" i="7"/>
  <c r="I80" i="7"/>
  <c r="I82" i="7"/>
  <c r="I79" i="7"/>
  <c r="C96" i="56"/>
  <c r="W14" i="56"/>
  <c r="C173" i="56"/>
  <c r="BM14" i="56"/>
  <c r="B196" i="56"/>
  <c r="BW15" i="56"/>
  <c r="C206" i="56"/>
  <c r="CE14" i="56"/>
  <c r="B86" i="56"/>
  <c r="O15" i="56"/>
  <c r="C184" i="56"/>
  <c r="BS14" i="56"/>
  <c r="B163" i="56"/>
  <c r="BE15" i="56"/>
  <c r="C63" i="56"/>
  <c r="E14" i="56"/>
  <c r="B141" i="56"/>
  <c r="AS15" i="56"/>
  <c r="C129" i="56"/>
  <c r="AO14" i="56"/>
  <c r="B152" i="56"/>
  <c r="AY15" i="56"/>
  <c r="C107" i="56"/>
  <c r="E107" i="56"/>
  <c r="AC14" i="56"/>
  <c r="B119" i="56"/>
  <c r="AG15" i="56"/>
  <c r="C74" i="56"/>
  <c r="K14" i="56"/>
  <c r="I81" i="21"/>
  <c r="R22" i="7"/>
  <c r="B97" i="56"/>
  <c r="U15" i="56"/>
  <c r="B174" i="56"/>
  <c r="BK15" i="56"/>
  <c r="C218" i="56"/>
  <c r="CK15" i="56"/>
  <c r="CK16" i="56"/>
  <c r="CI16" i="56"/>
  <c r="C195" i="56"/>
  <c r="BY14" i="56"/>
  <c r="B207" i="56"/>
  <c r="CC15" i="56"/>
  <c r="C85" i="56"/>
  <c r="Q14" i="56"/>
  <c r="B185" i="56"/>
  <c r="BQ15" i="56"/>
  <c r="C162" i="56"/>
  <c r="BG14" i="56"/>
  <c r="C15" i="56"/>
  <c r="B64" i="56"/>
  <c r="C140" i="56"/>
  <c r="E140" i="56"/>
  <c r="AU14" i="56"/>
  <c r="B130" i="56"/>
  <c r="AM15" i="56"/>
  <c r="C151" i="56"/>
  <c r="BA14" i="56"/>
  <c r="B108" i="56"/>
  <c r="AA15" i="56"/>
  <c r="C118" i="56"/>
  <c r="E118" i="56"/>
  <c r="AI14" i="56"/>
  <c r="B75" i="56"/>
  <c r="I15" i="56"/>
  <c r="K14" i="11"/>
  <c r="C74" i="11"/>
  <c r="E74" i="11"/>
  <c r="CK14" i="13"/>
  <c r="C217" i="13"/>
  <c r="B218" i="13"/>
  <c r="CI15" i="13"/>
  <c r="AU14" i="11"/>
  <c r="C140" i="11"/>
  <c r="E140" i="11"/>
  <c r="CI15" i="7"/>
  <c r="B218" i="7"/>
  <c r="BG14" i="11"/>
  <c r="C162" i="11"/>
  <c r="E162" i="11"/>
  <c r="AS15" i="8"/>
  <c r="AS16" i="8"/>
  <c r="B141" i="8"/>
  <c r="C173" i="21"/>
  <c r="BM14" i="21"/>
  <c r="C184" i="24"/>
  <c r="BS14" i="24"/>
  <c r="BM15" i="18"/>
  <c r="BM16" i="18"/>
  <c r="BN22" i="18"/>
  <c r="C174" i="18"/>
  <c r="BK16" i="18"/>
  <c r="CC15" i="24"/>
  <c r="B207" i="24"/>
  <c r="C85" i="54"/>
  <c r="E85" i="54"/>
  <c r="Q14" i="54"/>
  <c r="K14" i="17"/>
  <c r="C74" i="17"/>
  <c r="E74" i="17"/>
  <c r="BW15" i="7"/>
  <c r="B196" i="7"/>
  <c r="W14" i="12"/>
  <c r="C96" i="12"/>
  <c r="E96" i="12"/>
  <c r="AC15" i="9"/>
  <c r="AC16" i="9"/>
  <c r="C108" i="9"/>
  <c r="E108" i="9"/>
  <c r="C195" i="54"/>
  <c r="BY14" i="54"/>
  <c r="BW15" i="54"/>
  <c r="B196" i="54"/>
  <c r="CC15" i="8"/>
  <c r="B207" i="8"/>
  <c r="BQ15" i="8"/>
  <c r="B185" i="8"/>
  <c r="AU15" i="12"/>
  <c r="AU16" i="12"/>
  <c r="C141" i="12"/>
  <c r="E141" i="12"/>
  <c r="BG14" i="17"/>
  <c r="C162" i="17"/>
  <c r="E162" i="17"/>
  <c r="W14" i="17"/>
  <c r="C96" i="17"/>
  <c r="E96" i="17"/>
  <c r="U15" i="8"/>
  <c r="B97" i="8"/>
  <c r="BY15" i="9"/>
  <c r="BY16" i="9"/>
  <c r="BZ22" i="9"/>
  <c r="C196" i="9"/>
  <c r="BW16" i="9"/>
  <c r="Q15" i="18"/>
  <c r="Q16" i="18"/>
  <c r="C86" i="18"/>
  <c r="E86" i="18"/>
  <c r="O16" i="18"/>
  <c r="BA15" i="18"/>
  <c r="BA16" i="18"/>
  <c r="C152" i="18"/>
  <c r="E152" i="18"/>
  <c r="AY16" i="18"/>
  <c r="AU14" i="17"/>
  <c r="C140" i="17"/>
  <c r="BS14" i="11"/>
  <c r="C184" i="11"/>
  <c r="AI14" i="12"/>
  <c r="C118" i="12"/>
  <c r="E118" i="12"/>
  <c r="C74" i="12"/>
  <c r="E74" i="12"/>
  <c r="K14" i="12"/>
  <c r="I15" i="12"/>
  <c r="B75" i="12"/>
  <c r="AI14" i="17"/>
  <c r="C118" i="17"/>
  <c r="E118" i="17"/>
  <c r="W14" i="11"/>
  <c r="C96" i="11"/>
  <c r="I15" i="8"/>
  <c r="B75" i="8"/>
  <c r="B108" i="54"/>
  <c r="AA15" i="54"/>
  <c r="CI15" i="54"/>
  <c r="B218" i="54"/>
  <c r="BG14" i="8"/>
  <c r="C162" i="8"/>
  <c r="E162" i="8"/>
  <c r="BS14" i="20"/>
  <c r="C184" i="20"/>
  <c r="C195" i="13"/>
  <c r="BY14" i="13"/>
  <c r="B174" i="13"/>
  <c r="BK15" i="13"/>
  <c r="CC15" i="17"/>
  <c r="B207" i="17"/>
  <c r="F22" i="7"/>
  <c r="E15" i="18"/>
  <c r="E16" i="18"/>
  <c r="C64" i="18"/>
  <c r="E64" i="18"/>
  <c r="I58" i="18"/>
  <c r="C16" i="18"/>
  <c r="F22" i="18"/>
  <c r="AG15" i="8"/>
  <c r="B119" i="8"/>
  <c r="I15" i="11"/>
  <c r="B75" i="11"/>
  <c r="AS15" i="11"/>
  <c r="B141" i="11"/>
  <c r="AC15" i="18"/>
  <c r="AC16" i="18"/>
  <c r="AD22" i="18"/>
  <c r="C108" i="18"/>
  <c r="E108" i="18"/>
  <c r="CK14" i="7"/>
  <c r="C217" i="7"/>
  <c r="BE15" i="11"/>
  <c r="B163" i="11"/>
  <c r="BY15" i="18"/>
  <c r="BY16" i="18"/>
  <c r="C196" i="18"/>
  <c r="BW16" i="18"/>
  <c r="AU14" i="8"/>
  <c r="C140" i="8"/>
  <c r="C75" i="24"/>
  <c r="E75" i="24"/>
  <c r="K15" i="24"/>
  <c r="K16" i="24"/>
  <c r="I16" i="24"/>
  <c r="CK15" i="18"/>
  <c r="CK16" i="18"/>
  <c r="CL22" i="18"/>
  <c r="C218" i="18"/>
  <c r="CI16" i="18"/>
  <c r="BK15" i="21"/>
  <c r="B174" i="21"/>
  <c r="B185" i="24"/>
  <c r="BQ15" i="24"/>
  <c r="C206" i="24"/>
  <c r="CE14" i="24"/>
  <c r="B86" i="54"/>
  <c r="O15" i="54"/>
  <c r="I15" i="17"/>
  <c r="B75" i="17"/>
  <c r="AO15" i="18"/>
  <c r="AO16" i="18"/>
  <c r="AP22" i="18"/>
  <c r="C130" i="18"/>
  <c r="E130" i="18"/>
  <c r="BY14" i="7"/>
  <c r="C195" i="7"/>
  <c r="U15" i="12"/>
  <c r="B97" i="12"/>
  <c r="CE14" i="8"/>
  <c r="C206" i="8"/>
  <c r="C129" i="54"/>
  <c r="AO14" i="54"/>
  <c r="B130" i="54"/>
  <c r="AM15" i="54"/>
  <c r="BS14" i="8"/>
  <c r="C184" i="8"/>
  <c r="BE15" i="17"/>
  <c r="B163" i="17"/>
  <c r="U15" i="17"/>
  <c r="B97" i="17"/>
  <c r="W14" i="8"/>
  <c r="C96" i="8"/>
  <c r="E96" i="8"/>
  <c r="AS15" i="17"/>
  <c r="AS16" i="17"/>
  <c r="B141" i="17"/>
  <c r="BQ15" i="11"/>
  <c r="B185" i="11"/>
  <c r="B119" i="12"/>
  <c r="AG15" i="12"/>
  <c r="AG16" i="12"/>
  <c r="AA16" i="9"/>
  <c r="AG15" i="17"/>
  <c r="B119" i="17"/>
  <c r="E15" i="9"/>
  <c r="E16" i="9"/>
  <c r="C64" i="9"/>
  <c r="E64" i="9"/>
  <c r="C16" i="9"/>
  <c r="U15" i="11"/>
  <c r="B97" i="11"/>
  <c r="K14" i="8"/>
  <c r="C74" i="8"/>
  <c r="E74" i="8"/>
  <c r="AC14" i="54"/>
  <c r="C107" i="54"/>
  <c r="E107" i="54"/>
  <c r="CK14" i="54"/>
  <c r="C217" i="54"/>
  <c r="BE15" i="8"/>
  <c r="B163" i="8"/>
  <c r="B185" i="20"/>
  <c r="BQ15" i="20"/>
  <c r="BW15" i="13"/>
  <c r="B196" i="13"/>
  <c r="BM14" i="13"/>
  <c r="C173" i="13"/>
  <c r="CE14" i="17"/>
  <c r="C206" i="17"/>
  <c r="I61" i="7"/>
  <c r="I58" i="7"/>
  <c r="I59" i="7"/>
  <c r="I62" i="7"/>
  <c r="I60" i="7"/>
  <c r="I57" i="7"/>
  <c r="BM15" i="54"/>
  <c r="BM16" i="54"/>
  <c r="BN22" i="54"/>
  <c r="C174" i="54"/>
  <c r="BK16" i="54"/>
  <c r="BA15" i="9"/>
  <c r="BA16" i="9"/>
  <c r="C152" i="9"/>
  <c r="E152" i="9"/>
  <c r="AY16" i="9"/>
  <c r="BE16" i="17"/>
  <c r="AI14" i="8"/>
  <c r="C118" i="8"/>
  <c r="E118" i="8"/>
  <c r="AS16" i="12"/>
  <c r="I61" i="24"/>
  <c r="I58" i="24"/>
  <c r="I62" i="24"/>
  <c r="I59" i="24"/>
  <c r="I57" i="24"/>
  <c r="I60" i="24"/>
  <c r="C108" i="24"/>
  <c r="E108" i="24"/>
  <c r="AA16" i="24"/>
  <c r="AC15" i="24"/>
  <c r="AC16" i="24"/>
  <c r="Q15" i="24"/>
  <c r="Q16" i="24"/>
  <c r="C86" i="24"/>
  <c r="E86" i="24"/>
  <c r="O16" i="24"/>
  <c r="BA15" i="52"/>
  <c r="BA16" i="52"/>
  <c r="C152" i="52"/>
  <c r="AY16" i="52"/>
  <c r="B163" i="20"/>
  <c r="BE15" i="20"/>
  <c r="AI14" i="20"/>
  <c r="C118" i="20"/>
  <c r="E118" i="20"/>
  <c r="B196" i="52"/>
  <c r="BW15" i="52"/>
  <c r="C96" i="13"/>
  <c r="E96" i="13"/>
  <c r="W14" i="13"/>
  <c r="B97" i="13"/>
  <c r="U15" i="13"/>
  <c r="CE14" i="21"/>
  <c r="C206" i="21"/>
  <c r="C206" i="29"/>
  <c r="CE14" i="29"/>
  <c r="C74" i="20"/>
  <c r="E74" i="20"/>
  <c r="K14" i="20"/>
  <c r="CE15" i="20"/>
  <c r="CE16" i="20"/>
  <c r="CF22" i="20"/>
  <c r="C207" i="20"/>
  <c r="W14" i="20"/>
  <c r="C96" i="20"/>
  <c r="E96" i="20"/>
  <c r="C184" i="13"/>
  <c r="BS14" i="13"/>
  <c r="CK14" i="52"/>
  <c r="C217" i="52"/>
  <c r="B218" i="52"/>
  <c r="CI15" i="52"/>
  <c r="C107" i="52"/>
  <c r="E107" i="52"/>
  <c r="AC14" i="52"/>
  <c r="BK15" i="52"/>
  <c r="B174" i="52"/>
  <c r="AO14" i="52"/>
  <c r="C129" i="52"/>
  <c r="E129" i="52"/>
  <c r="Q14" i="52"/>
  <c r="C85" i="52"/>
  <c r="E85" i="52"/>
  <c r="BG14" i="20"/>
  <c r="C162" i="20"/>
  <c r="E162" i="20"/>
  <c r="AG15" i="20"/>
  <c r="B119" i="20"/>
  <c r="BY14" i="52"/>
  <c r="C195" i="52"/>
  <c r="BA14" i="21"/>
  <c r="C151" i="21"/>
  <c r="B152" i="21"/>
  <c r="AY15" i="21"/>
  <c r="AY16" i="21"/>
  <c r="B207" i="21"/>
  <c r="CC15" i="21"/>
  <c r="C63" i="21"/>
  <c r="E63" i="21"/>
  <c r="E14" i="21"/>
  <c r="B64" i="21"/>
  <c r="C15" i="21"/>
  <c r="B207" i="29"/>
  <c r="CC15" i="29"/>
  <c r="C217" i="20"/>
  <c r="CK14" i="20"/>
  <c r="CI15" i="20"/>
  <c r="B218" i="20"/>
  <c r="B75" i="20"/>
  <c r="I15" i="20"/>
  <c r="CC16" i="20"/>
  <c r="U15" i="20"/>
  <c r="B97" i="20"/>
  <c r="U16" i="13"/>
  <c r="B185" i="13"/>
  <c r="BQ15" i="13"/>
  <c r="B108" i="52"/>
  <c r="AA15" i="52"/>
  <c r="C173" i="52"/>
  <c r="BM14" i="52"/>
  <c r="B130" i="52"/>
  <c r="AM15" i="52"/>
  <c r="O15" i="52"/>
  <c r="B86" i="52"/>
  <c r="C141" i="21"/>
  <c r="AU15" i="21"/>
  <c r="AU16" i="21"/>
  <c r="AS16" i="21"/>
  <c r="C140" i="20"/>
  <c r="AU14" i="20"/>
  <c r="AS15" i="20"/>
  <c r="B141" i="20"/>
  <c r="BM14" i="20"/>
  <c r="C173" i="20"/>
  <c r="CE14" i="12"/>
  <c r="C206" i="12"/>
  <c r="BG14" i="29"/>
  <c r="C162" i="29"/>
  <c r="C118" i="13"/>
  <c r="E118" i="13"/>
  <c r="AI14" i="13"/>
  <c r="B119" i="13"/>
  <c r="AG15" i="13"/>
  <c r="C74" i="13"/>
  <c r="E74" i="13"/>
  <c r="K14" i="13"/>
  <c r="K14" i="29"/>
  <c r="C74" i="29"/>
  <c r="C63" i="13"/>
  <c r="E63" i="13"/>
  <c r="E14" i="13"/>
  <c r="C15" i="13"/>
  <c r="B64" i="13"/>
  <c r="BQ15" i="29"/>
  <c r="B185" i="29"/>
  <c r="O16" i="12"/>
  <c r="C86" i="12"/>
  <c r="E86" i="12"/>
  <c r="Q15" i="12"/>
  <c r="Q16" i="12"/>
  <c r="R22" i="12"/>
  <c r="AU14" i="13"/>
  <c r="C140" i="13"/>
  <c r="E140" i="13"/>
  <c r="AS15" i="13"/>
  <c r="B141" i="13"/>
  <c r="AS15" i="29"/>
  <c r="B141" i="29"/>
  <c r="E15" i="12"/>
  <c r="E16" i="12"/>
  <c r="F22" i="12"/>
  <c r="C64" i="12"/>
  <c r="E64" i="12"/>
  <c r="I58" i="12"/>
  <c r="AG15" i="29"/>
  <c r="B119" i="29"/>
  <c r="W14" i="29"/>
  <c r="C96" i="29"/>
  <c r="C207" i="13"/>
  <c r="CE15" i="13"/>
  <c r="CE16" i="13"/>
  <c r="CF22" i="13"/>
  <c r="CC16" i="13"/>
  <c r="BQ15" i="12"/>
  <c r="B185" i="12"/>
  <c r="C196" i="20"/>
  <c r="BY15" i="20"/>
  <c r="BY16" i="20"/>
  <c r="BW16" i="20"/>
  <c r="BK15" i="20"/>
  <c r="B174" i="20"/>
  <c r="B207" i="12"/>
  <c r="CC15" i="12"/>
  <c r="BE15" i="29"/>
  <c r="B163" i="29"/>
  <c r="AC15" i="13"/>
  <c r="AC16" i="13"/>
  <c r="AD22" i="13"/>
  <c r="C108" i="13"/>
  <c r="E108" i="13"/>
  <c r="B75" i="13"/>
  <c r="I15" i="13"/>
  <c r="I16" i="13"/>
  <c r="I15" i="29"/>
  <c r="B75" i="29"/>
  <c r="C86" i="13"/>
  <c r="E86" i="13"/>
  <c r="Q15" i="13"/>
  <c r="Q16" i="13"/>
  <c r="R22" i="13"/>
  <c r="BS14" i="29"/>
  <c r="C184" i="29"/>
  <c r="C129" i="13"/>
  <c r="E129" i="13"/>
  <c r="AO14" i="13"/>
  <c r="B130" i="13"/>
  <c r="AM15" i="13"/>
  <c r="Q15" i="20"/>
  <c r="Q16" i="20"/>
  <c r="O16" i="20"/>
  <c r="C86" i="20"/>
  <c r="E86" i="20"/>
  <c r="AU14" i="29"/>
  <c r="C140" i="29"/>
  <c r="AI14" i="29"/>
  <c r="C118" i="29"/>
  <c r="C163" i="13"/>
  <c r="E163" i="13"/>
  <c r="BG15" i="13"/>
  <c r="BG16" i="13"/>
  <c r="BH22" i="13"/>
  <c r="U15" i="29"/>
  <c r="B97" i="29"/>
  <c r="C16" i="13"/>
  <c r="BS14" i="12"/>
  <c r="C184" i="12"/>
  <c r="BS15" i="17"/>
  <c r="BS16" i="17"/>
  <c r="BT22" i="17"/>
  <c r="C185" i="17"/>
  <c r="BQ16" i="17"/>
  <c r="BG15" i="12"/>
  <c r="C163" i="12"/>
  <c r="E163" i="12"/>
  <c r="AA15" i="12"/>
  <c r="AA16" i="12"/>
  <c r="B108" i="12"/>
  <c r="AO14" i="21"/>
  <c r="C129" i="21"/>
  <c r="BG16" i="12"/>
  <c r="BH22" i="12"/>
  <c r="W15" i="21"/>
  <c r="W16" i="21"/>
  <c r="C97" i="21"/>
  <c r="E97" i="21"/>
  <c r="U16" i="21"/>
  <c r="C185" i="21"/>
  <c r="BS15" i="21"/>
  <c r="BS16" i="21"/>
  <c r="BT22" i="21"/>
  <c r="BQ16" i="21"/>
  <c r="BA15" i="20"/>
  <c r="BA16" i="20"/>
  <c r="BB22" i="20"/>
  <c r="C152" i="20"/>
  <c r="E152" i="20"/>
  <c r="C140" i="24"/>
  <c r="AU14" i="24"/>
  <c r="AS15" i="24"/>
  <c r="B141" i="24"/>
  <c r="E15" i="20"/>
  <c r="E16" i="20"/>
  <c r="C64" i="20"/>
  <c r="E64" i="20"/>
  <c r="I57" i="20"/>
  <c r="E15" i="52"/>
  <c r="E16" i="52"/>
  <c r="C64" i="52"/>
  <c r="E64" i="52"/>
  <c r="I62" i="52"/>
  <c r="AC14" i="12"/>
  <c r="C107" i="12"/>
  <c r="E107" i="12"/>
  <c r="C16" i="20"/>
  <c r="B130" i="21"/>
  <c r="AM15" i="21"/>
  <c r="BE16" i="21"/>
  <c r="BG15" i="21"/>
  <c r="BG16" i="21"/>
  <c r="C163" i="21"/>
  <c r="E163" i="21"/>
  <c r="AC15" i="14"/>
  <c r="AC16" i="14"/>
  <c r="C108" i="14"/>
  <c r="E108" i="14"/>
  <c r="AA16" i="14"/>
  <c r="C16" i="52"/>
  <c r="C74" i="21"/>
  <c r="E74" i="21"/>
  <c r="K14" i="21"/>
  <c r="B75" i="21"/>
  <c r="I15" i="21"/>
  <c r="BY15" i="14"/>
  <c r="BY16" i="14"/>
  <c r="BZ22" i="14"/>
  <c r="C196" i="14"/>
  <c r="AC15" i="41"/>
  <c r="AC16" i="41"/>
  <c r="C108" i="41"/>
  <c r="W14" i="41"/>
  <c r="C96" i="41"/>
  <c r="BQ15" i="41"/>
  <c r="B185" i="41"/>
  <c r="CK15" i="41"/>
  <c r="CK16" i="41"/>
  <c r="C218" i="41"/>
  <c r="BA15" i="41"/>
  <c r="BA16" i="41"/>
  <c r="C152" i="41"/>
  <c r="AY16" i="41"/>
  <c r="C207" i="54"/>
  <c r="CE15" i="54"/>
  <c r="CE16" i="54"/>
  <c r="CF22" i="54"/>
  <c r="CC16" i="54"/>
  <c r="I15" i="41"/>
  <c r="B75" i="41"/>
  <c r="CC15" i="41"/>
  <c r="B207" i="41"/>
  <c r="AS15" i="41"/>
  <c r="B141" i="41"/>
  <c r="CI16" i="41"/>
  <c r="AI14" i="41"/>
  <c r="C118" i="41"/>
  <c r="BY15" i="41"/>
  <c r="BY16" i="41"/>
  <c r="C196" i="41"/>
  <c r="BG14" i="41"/>
  <c r="C162" i="41"/>
  <c r="BE15" i="41"/>
  <c r="B163" i="41"/>
  <c r="Q15" i="41"/>
  <c r="Q16" i="41"/>
  <c r="C86" i="41"/>
  <c r="U15" i="41"/>
  <c r="B97" i="41"/>
  <c r="C184" i="41"/>
  <c r="BS14" i="41"/>
  <c r="AO15" i="41"/>
  <c r="AO16" i="41"/>
  <c r="C130" i="41"/>
  <c r="AM16" i="41"/>
  <c r="AA16" i="41"/>
  <c r="BM15" i="41"/>
  <c r="BM16" i="41"/>
  <c r="C174" i="41"/>
  <c r="BK16" i="41"/>
  <c r="O16" i="41"/>
  <c r="K14" i="41"/>
  <c r="C74" i="41"/>
  <c r="E15" i="41"/>
  <c r="E16" i="41"/>
  <c r="C64" i="41"/>
  <c r="C16" i="41"/>
  <c r="CE14" i="41"/>
  <c r="C206" i="41"/>
  <c r="AU14" i="41"/>
  <c r="C140" i="41"/>
  <c r="AG15" i="41"/>
  <c r="B119" i="41"/>
  <c r="C196" i="62"/>
  <c r="BY15" i="62"/>
  <c r="BY16" i="62"/>
  <c r="C86" i="62"/>
  <c r="Q15" i="62"/>
  <c r="Q16" i="62"/>
  <c r="O16" i="62"/>
  <c r="C141" i="62"/>
  <c r="AU15" i="62"/>
  <c r="AU16" i="62"/>
  <c r="AS16" i="62"/>
  <c r="C64" i="62"/>
  <c r="E15" i="62"/>
  <c r="E16" i="62"/>
  <c r="C16" i="62"/>
  <c r="C207" i="62"/>
  <c r="CE15" i="62"/>
  <c r="CE16" i="62"/>
  <c r="BW16" i="62"/>
  <c r="C130" i="62"/>
  <c r="AO15" i="62"/>
  <c r="AO16" i="62"/>
  <c r="AM16" i="62"/>
  <c r="C97" i="62"/>
  <c r="W15" i="62"/>
  <c r="W16" i="62"/>
  <c r="C185" i="62"/>
  <c r="BS15" i="62"/>
  <c r="BS16" i="62"/>
  <c r="BQ16" i="62"/>
  <c r="C119" i="62"/>
  <c r="AI15" i="62"/>
  <c r="AI16" i="62"/>
  <c r="AG16" i="62"/>
  <c r="C163" i="62"/>
  <c r="BG15" i="62"/>
  <c r="BG16" i="62"/>
  <c r="BE16" i="62"/>
  <c r="C218" i="62"/>
  <c r="CK15" i="62"/>
  <c r="CK16" i="62"/>
  <c r="C152" i="62"/>
  <c r="BA15" i="62"/>
  <c r="BA16" i="62"/>
  <c r="AY16" i="62"/>
  <c r="C174" i="62"/>
  <c r="BM15" i="62"/>
  <c r="BM16" i="62"/>
  <c r="BK16" i="62"/>
  <c r="C108" i="62"/>
  <c r="AC15" i="62"/>
  <c r="AC16" i="62"/>
  <c r="C75" i="62"/>
  <c r="K15" i="62"/>
  <c r="K16" i="62"/>
  <c r="I16" i="62"/>
  <c r="CI16" i="62"/>
  <c r="AA16" i="62"/>
  <c r="I157" i="21"/>
  <c r="I158" i="21"/>
  <c r="I160" i="21"/>
  <c r="I156" i="21"/>
  <c r="I159" i="21"/>
  <c r="I161" i="21"/>
  <c r="I150" i="20"/>
  <c r="I148" i="20"/>
  <c r="I145" i="20"/>
  <c r="I147" i="20"/>
  <c r="I149" i="20"/>
  <c r="I146" i="20"/>
  <c r="BH22" i="21"/>
  <c r="I160" i="12"/>
  <c r="I158" i="12"/>
  <c r="I159" i="12"/>
  <c r="I161" i="12"/>
  <c r="I156" i="12"/>
  <c r="I157" i="12"/>
  <c r="BB22" i="9"/>
  <c r="I150" i="18"/>
  <c r="I149" i="18"/>
  <c r="I148" i="18"/>
  <c r="I147" i="18"/>
  <c r="I146" i="18"/>
  <c r="I145" i="18"/>
  <c r="C108" i="61"/>
  <c r="AC15" i="61"/>
  <c r="AC16" i="61"/>
  <c r="AA16" i="61"/>
  <c r="C64" i="61"/>
  <c r="E15" i="61"/>
  <c r="E16" i="61"/>
  <c r="C16" i="61"/>
  <c r="C86" i="61"/>
  <c r="Q15" i="61"/>
  <c r="Q16" i="61"/>
  <c r="O16" i="61"/>
  <c r="C152" i="61"/>
  <c r="BA15" i="61"/>
  <c r="BA16" i="61"/>
  <c r="AY16" i="61"/>
  <c r="C174" i="61"/>
  <c r="BM15" i="61"/>
  <c r="BM16" i="61"/>
  <c r="BN22" i="61"/>
  <c r="C196" i="61"/>
  <c r="BY15" i="61"/>
  <c r="BY16" i="61"/>
  <c r="BW16" i="61"/>
  <c r="C130" i="61"/>
  <c r="AO15" i="61"/>
  <c r="AO16" i="61"/>
  <c r="AM16" i="61"/>
  <c r="I157" i="13"/>
  <c r="I156" i="13"/>
  <c r="I161" i="13"/>
  <c r="I160" i="13"/>
  <c r="I158" i="13"/>
  <c r="I159" i="13"/>
  <c r="I148" i="9"/>
  <c r="I147" i="9"/>
  <c r="I149" i="9"/>
  <c r="I150" i="9"/>
  <c r="I145" i="9"/>
  <c r="I146" i="9"/>
  <c r="BB22" i="18"/>
  <c r="I149" i="58"/>
  <c r="I148" i="58"/>
  <c r="I147" i="58"/>
  <c r="I145" i="58"/>
  <c r="I146" i="58"/>
  <c r="I150" i="58"/>
  <c r="C75" i="61"/>
  <c r="K15" i="61"/>
  <c r="K16" i="61"/>
  <c r="I16" i="61"/>
  <c r="C119" i="61"/>
  <c r="AI15" i="61"/>
  <c r="AI16" i="61"/>
  <c r="AG16" i="61"/>
  <c r="C163" i="61"/>
  <c r="BG15" i="61"/>
  <c r="BG16" i="61"/>
  <c r="C207" i="61"/>
  <c r="CE15" i="61"/>
  <c r="CE16" i="61"/>
  <c r="CC16" i="61"/>
  <c r="C97" i="61"/>
  <c r="W15" i="61"/>
  <c r="W16" i="61"/>
  <c r="U16" i="61"/>
  <c r="C141" i="61"/>
  <c r="AU15" i="61"/>
  <c r="AU16" i="61"/>
  <c r="AS16" i="61"/>
  <c r="C218" i="61"/>
  <c r="CK15" i="61"/>
  <c r="CK16" i="61"/>
  <c r="CI16" i="61"/>
  <c r="C185" i="61"/>
  <c r="BS15" i="61"/>
  <c r="BS16" i="61"/>
  <c r="BT22" i="61"/>
  <c r="BQ16" i="61"/>
  <c r="BE16" i="61"/>
  <c r="C141" i="60"/>
  <c r="AU15" i="60"/>
  <c r="AU16" i="60"/>
  <c r="AS16" i="60"/>
  <c r="C97" i="60"/>
  <c r="W15" i="60"/>
  <c r="W16" i="60"/>
  <c r="U16" i="60"/>
  <c r="C130" i="60"/>
  <c r="AO15" i="60"/>
  <c r="AO16" i="60"/>
  <c r="AM16" i="60"/>
  <c r="C152" i="60"/>
  <c r="E152" i="60"/>
  <c r="BA15" i="60"/>
  <c r="BA16" i="60"/>
  <c r="AY16" i="60"/>
  <c r="C64" i="60"/>
  <c r="E15" i="60"/>
  <c r="E16" i="60"/>
  <c r="C16" i="60"/>
  <c r="C75" i="60"/>
  <c r="K15" i="60"/>
  <c r="K16" i="60"/>
  <c r="I16" i="60"/>
  <c r="C207" i="60"/>
  <c r="CE15" i="60"/>
  <c r="CE16" i="60"/>
  <c r="CC16" i="60"/>
  <c r="C108" i="60"/>
  <c r="AC15" i="60"/>
  <c r="AC16" i="60"/>
  <c r="C174" i="60"/>
  <c r="BM15" i="60"/>
  <c r="BM16" i="60"/>
  <c r="BK16" i="60"/>
  <c r="C163" i="60"/>
  <c r="BG15" i="60"/>
  <c r="BG16" i="60"/>
  <c r="BE16" i="60"/>
  <c r="C218" i="60"/>
  <c r="CK15" i="60"/>
  <c r="CK16" i="60"/>
  <c r="CI16" i="60"/>
  <c r="C196" i="60"/>
  <c r="BY15" i="60"/>
  <c r="BY16" i="60"/>
  <c r="BW16" i="60"/>
  <c r="C185" i="60"/>
  <c r="BS15" i="60"/>
  <c r="BS16" i="60"/>
  <c r="BQ16" i="60"/>
  <c r="C119" i="60"/>
  <c r="AI15" i="60"/>
  <c r="AI16" i="60"/>
  <c r="AG16" i="60"/>
  <c r="C86" i="60"/>
  <c r="Q15" i="60"/>
  <c r="Q16" i="60"/>
  <c r="O16" i="60"/>
  <c r="AA16" i="60"/>
  <c r="C185" i="14"/>
  <c r="BS15" i="14"/>
  <c r="BS16" i="14"/>
  <c r="BT22" i="14"/>
  <c r="BQ16" i="14"/>
  <c r="W15" i="52"/>
  <c r="W16" i="52"/>
  <c r="U16" i="52"/>
  <c r="C97" i="52"/>
  <c r="E97" i="52"/>
  <c r="BM15" i="51"/>
  <c r="BM16" i="51"/>
  <c r="BN22" i="51"/>
  <c r="C174" i="51"/>
  <c r="BK16" i="51"/>
  <c r="E15" i="51"/>
  <c r="E16" i="51"/>
  <c r="C64" i="51"/>
  <c r="E64" i="51"/>
  <c r="I61" i="51"/>
  <c r="C16" i="51"/>
  <c r="F22" i="14"/>
  <c r="C152" i="51"/>
  <c r="E152" i="51"/>
  <c r="BA15" i="51"/>
  <c r="BA16" i="51"/>
  <c r="BB22" i="51"/>
  <c r="AY16" i="51"/>
  <c r="CK15" i="51"/>
  <c r="CK16" i="51"/>
  <c r="CL22" i="51"/>
  <c r="C218" i="51"/>
  <c r="CI16" i="51"/>
  <c r="AC15" i="51"/>
  <c r="AC16" i="51"/>
  <c r="C108" i="51"/>
  <c r="E108" i="51"/>
  <c r="I103" i="51"/>
  <c r="AA16" i="51"/>
  <c r="C86" i="51"/>
  <c r="E86" i="51"/>
  <c r="I81" i="51"/>
  <c r="Q15" i="51"/>
  <c r="Q16" i="51"/>
  <c r="O16" i="51"/>
  <c r="BG15" i="14"/>
  <c r="BG16" i="14"/>
  <c r="C163" i="14"/>
  <c r="E163" i="14"/>
  <c r="BE16" i="14"/>
  <c r="C152" i="54"/>
  <c r="AY16" i="54"/>
  <c r="BA15" i="54"/>
  <c r="BA16" i="54"/>
  <c r="CE15" i="7"/>
  <c r="CE16" i="7"/>
  <c r="CF22" i="7"/>
  <c r="C207" i="7"/>
  <c r="CC16" i="7"/>
  <c r="C218" i="9"/>
  <c r="CK15" i="9"/>
  <c r="CK16" i="9"/>
  <c r="CL22" i="9"/>
  <c r="CI16" i="9"/>
  <c r="C64" i="54"/>
  <c r="E64" i="54"/>
  <c r="C16" i="54"/>
  <c r="E15" i="54"/>
  <c r="E16" i="54"/>
  <c r="I62" i="51"/>
  <c r="I58" i="51"/>
  <c r="I60" i="51"/>
  <c r="BG15" i="7"/>
  <c r="BG16" i="7"/>
  <c r="BH22" i="7"/>
  <c r="C163" i="7"/>
  <c r="E163" i="7"/>
  <c r="C86" i="9"/>
  <c r="E86" i="9"/>
  <c r="Q15" i="9"/>
  <c r="Q16" i="9"/>
  <c r="O16" i="9"/>
  <c r="I105" i="51"/>
  <c r="I80" i="51"/>
  <c r="I73" i="7"/>
  <c r="I69" i="7"/>
  <c r="I72" i="7"/>
  <c r="I68" i="7"/>
  <c r="I70" i="7"/>
  <c r="I71" i="7"/>
  <c r="BK16" i="9"/>
  <c r="C174" i="9"/>
  <c r="BM15" i="9"/>
  <c r="BM16" i="9"/>
  <c r="BN22" i="9"/>
  <c r="I58" i="14"/>
  <c r="I60" i="14"/>
  <c r="I61" i="14"/>
  <c r="I59" i="14"/>
  <c r="I57" i="14"/>
  <c r="BY15" i="51"/>
  <c r="BY16" i="51"/>
  <c r="BZ22" i="51"/>
  <c r="C196" i="51"/>
  <c r="BW16" i="51"/>
  <c r="I82" i="51"/>
  <c r="W15" i="7"/>
  <c r="W16" i="7"/>
  <c r="X22" i="7"/>
  <c r="C97" i="7"/>
  <c r="E97" i="7"/>
  <c r="BS15" i="7"/>
  <c r="BS16" i="7"/>
  <c r="BT22" i="7"/>
  <c r="C185" i="7"/>
  <c r="AO15" i="9"/>
  <c r="AO16" i="9"/>
  <c r="C130" i="9"/>
  <c r="E130" i="9"/>
  <c r="AM16" i="9"/>
  <c r="I16" i="52"/>
  <c r="C75" i="52"/>
  <c r="E75" i="52"/>
  <c r="I73" i="52"/>
  <c r="K15" i="52"/>
  <c r="K16" i="52"/>
  <c r="L22" i="52"/>
  <c r="Q15" i="14"/>
  <c r="Q16" i="14"/>
  <c r="R22" i="14"/>
  <c r="C86" i="14"/>
  <c r="E86" i="14"/>
  <c r="I82" i="14"/>
  <c r="AI15" i="7"/>
  <c r="AI16" i="7"/>
  <c r="C119" i="7"/>
  <c r="E119" i="7"/>
  <c r="I115" i="7"/>
  <c r="AG16" i="7"/>
  <c r="AU15" i="7"/>
  <c r="AU16" i="7"/>
  <c r="C141" i="7"/>
  <c r="E141" i="7"/>
  <c r="AS16" i="7"/>
  <c r="AU15" i="52"/>
  <c r="AU16" i="52"/>
  <c r="C141" i="52"/>
  <c r="E141" i="52"/>
  <c r="I134" i="52"/>
  <c r="AS16" i="52"/>
  <c r="AM16" i="51"/>
  <c r="AO15" i="51"/>
  <c r="AO16" i="51"/>
  <c r="C130" i="51"/>
  <c r="E130" i="51"/>
  <c r="BQ16" i="7"/>
  <c r="AU15" i="14"/>
  <c r="AU16" i="14"/>
  <c r="C141" i="14"/>
  <c r="E141" i="14"/>
  <c r="AS16" i="14"/>
  <c r="I101" i="51"/>
  <c r="AI15" i="52"/>
  <c r="AI16" i="52"/>
  <c r="AJ22" i="52"/>
  <c r="C119" i="52"/>
  <c r="E119" i="52"/>
  <c r="I114" i="52"/>
  <c r="I62" i="14"/>
  <c r="I126" i="18"/>
  <c r="I124" i="18"/>
  <c r="I128" i="18"/>
  <c r="I123" i="18"/>
  <c r="I125" i="18"/>
  <c r="I127" i="18"/>
  <c r="I136" i="12"/>
  <c r="I134" i="12"/>
  <c r="I138" i="12"/>
  <c r="I137" i="12"/>
  <c r="I135" i="12"/>
  <c r="I139" i="12"/>
  <c r="I124" i="58"/>
  <c r="I123" i="58"/>
  <c r="I127" i="58"/>
  <c r="I125" i="58"/>
  <c r="I126" i="58"/>
  <c r="I128" i="58"/>
  <c r="C130" i="59"/>
  <c r="AO15" i="59"/>
  <c r="AO16" i="59"/>
  <c r="AM16" i="59"/>
  <c r="C108" i="59"/>
  <c r="AC15" i="59"/>
  <c r="AC16" i="59"/>
  <c r="C163" i="59"/>
  <c r="E163" i="59"/>
  <c r="BG15" i="59"/>
  <c r="BG16" i="59"/>
  <c r="BH22" i="59"/>
  <c r="BE16" i="59"/>
  <c r="C218" i="59"/>
  <c r="CK15" i="59"/>
  <c r="CK16" i="59"/>
  <c r="CI16" i="59"/>
  <c r="C174" i="59"/>
  <c r="BM15" i="59"/>
  <c r="BM16" i="59"/>
  <c r="BK16" i="59"/>
  <c r="C64" i="59"/>
  <c r="E15" i="59"/>
  <c r="E16" i="59"/>
  <c r="C16" i="59"/>
  <c r="C97" i="59"/>
  <c r="W15" i="59"/>
  <c r="W16" i="59"/>
  <c r="C119" i="59"/>
  <c r="AI15" i="59"/>
  <c r="AI16" i="59"/>
  <c r="AG16" i="59"/>
  <c r="C185" i="59"/>
  <c r="BS15" i="59"/>
  <c r="BS16" i="59"/>
  <c r="BT22" i="59"/>
  <c r="BQ16" i="59"/>
  <c r="C196" i="59"/>
  <c r="BY15" i="59"/>
  <c r="BY16" i="59"/>
  <c r="BZ22" i="59"/>
  <c r="BW16" i="59"/>
  <c r="C207" i="59"/>
  <c r="CE15" i="59"/>
  <c r="CE16" i="59"/>
  <c r="CC16" i="59"/>
  <c r="AV22" i="12"/>
  <c r="AP22" i="58"/>
  <c r="C86" i="59"/>
  <c r="Q15" i="59"/>
  <c r="Q16" i="59"/>
  <c r="O16" i="59"/>
  <c r="C141" i="59"/>
  <c r="AU15" i="59"/>
  <c r="AU16" i="59"/>
  <c r="AS16" i="59"/>
  <c r="C152" i="59"/>
  <c r="E152" i="59"/>
  <c r="BA15" i="59"/>
  <c r="BA16" i="59"/>
  <c r="BB22" i="59"/>
  <c r="AY16" i="59"/>
  <c r="C75" i="59"/>
  <c r="K15" i="59"/>
  <c r="K16" i="59"/>
  <c r="I16" i="59"/>
  <c r="AA16" i="59"/>
  <c r="W15" i="18"/>
  <c r="W16" i="18"/>
  <c r="C97" i="18"/>
  <c r="E97" i="18"/>
  <c r="I90" i="18"/>
  <c r="U16" i="18"/>
  <c r="C163" i="58"/>
  <c r="BG15" i="58"/>
  <c r="BG16" i="58"/>
  <c r="K15" i="58"/>
  <c r="K16" i="58"/>
  <c r="C75" i="58"/>
  <c r="I16" i="58"/>
  <c r="C97" i="58"/>
  <c r="W15" i="58"/>
  <c r="W16" i="58"/>
  <c r="C207" i="58"/>
  <c r="CE15" i="58"/>
  <c r="CE16" i="58"/>
  <c r="U16" i="58"/>
  <c r="AI15" i="14"/>
  <c r="AI16" i="14"/>
  <c r="C119" i="14"/>
  <c r="E119" i="14"/>
  <c r="I117" i="14"/>
  <c r="AG16" i="14"/>
  <c r="C141" i="58"/>
  <c r="E141" i="58"/>
  <c r="AU15" i="58"/>
  <c r="AU16" i="58"/>
  <c r="AS16" i="58"/>
  <c r="C185" i="58"/>
  <c r="BS15" i="58"/>
  <c r="BS16" i="58"/>
  <c r="BQ16" i="58"/>
  <c r="BE16" i="58"/>
  <c r="C119" i="58"/>
  <c r="AI15" i="58"/>
  <c r="AI16" i="58"/>
  <c r="AG16" i="58"/>
  <c r="AI15" i="18"/>
  <c r="AI16" i="18"/>
  <c r="AJ22" i="18"/>
  <c r="C119" i="18"/>
  <c r="E119" i="18"/>
  <c r="I106" i="14"/>
  <c r="I104" i="14"/>
  <c r="I102" i="14"/>
  <c r="I101" i="14"/>
  <c r="I105" i="14"/>
  <c r="I103" i="14"/>
  <c r="I94" i="21"/>
  <c r="I91" i="21"/>
  <c r="I90" i="21"/>
  <c r="I92" i="21"/>
  <c r="I95" i="21"/>
  <c r="I93" i="21"/>
  <c r="I105" i="13"/>
  <c r="I104" i="13"/>
  <c r="I103" i="13"/>
  <c r="I101" i="13"/>
  <c r="I106" i="13"/>
  <c r="I102" i="13"/>
  <c r="AD22" i="24"/>
  <c r="I106" i="24"/>
  <c r="I104" i="24"/>
  <c r="I101" i="24"/>
  <c r="I105" i="24"/>
  <c r="I102" i="24"/>
  <c r="I103" i="24"/>
  <c r="I101" i="18"/>
  <c r="I104" i="18"/>
  <c r="I105" i="18"/>
  <c r="I102" i="18"/>
  <c r="I103" i="18"/>
  <c r="I106" i="18"/>
  <c r="AD22" i="9"/>
  <c r="C119" i="57"/>
  <c r="AI15" i="57"/>
  <c r="AI16" i="57"/>
  <c r="AG16" i="57"/>
  <c r="C75" i="57"/>
  <c r="K15" i="57"/>
  <c r="K16" i="57"/>
  <c r="I16" i="57"/>
  <c r="C163" i="57"/>
  <c r="BG15" i="57"/>
  <c r="BG16" i="57"/>
  <c r="BE16" i="57"/>
  <c r="AD22" i="14"/>
  <c r="X22" i="21"/>
  <c r="I102" i="9"/>
  <c r="I106" i="9"/>
  <c r="I101" i="9"/>
  <c r="I103" i="9"/>
  <c r="I104" i="9"/>
  <c r="I105" i="9"/>
  <c r="C108" i="57"/>
  <c r="AC15" i="57"/>
  <c r="AC16" i="57"/>
  <c r="AA16" i="57"/>
  <c r="C97" i="57"/>
  <c r="W15" i="57"/>
  <c r="W16" i="57"/>
  <c r="U16" i="57"/>
  <c r="C130" i="57"/>
  <c r="E130" i="57"/>
  <c r="AO15" i="57"/>
  <c r="AO16" i="57"/>
  <c r="AM16" i="57"/>
  <c r="C152" i="57"/>
  <c r="BA15" i="57"/>
  <c r="BA16" i="57"/>
  <c r="AY16" i="57"/>
  <c r="C141" i="57"/>
  <c r="E141" i="57"/>
  <c r="AU15" i="57"/>
  <c r="AU16" i="57"/>
  <c r="AS16" i="57"/>
  <c r="C64" i="57"/>
  <c r="E15" i="57"/>
  <c r="E16" i="57"/>
  <c r="C218" i="57"/>
  <c r="CK15" i="57"/>
  <c r="CK16" i="57"/>
  <c r="CI16" i="57"/>
  <c r="C174" i="57"/>
  <c r="BM15" i="57"/>
  <c r="BM16" i="57"/>
  <c r="BK16" i="57"/>
  <c r="C207" i="57"/>
  <c r="CE15" i="57"/>
  <c r="CE16" i="57"/>
  <c r="CC16" i="57"/>
  <c r="C196" i="57"/>
  <c r="BY15" i="57"/>
  <c r="BY16" i="57"/>
  <c r="BW16" i="57"/>
  <c r="C185" i="57"/>
  <c r="BS15" i="57"/>
  <c r="BS16" i="57"/>
  <c r="BQ16" i="57"/>
  <c r="C86" i="57"/>
  <c r="Q15" i="57"/>
  <c r="Q16" i="57"/>
  <c r="C16" i="57"/>
  <c r="I82" i="24"/>
  <c r="I83" i="24"/>
  <c r="I79" i="24"/>
  <c r="I81" i="24"/>
  <c r="I80" i="24"/>
  <c r="I84" i="24"/>
  <c r="R22" i="18"/>
  <c r="C64" i="56"/>
  <c r="E15" i="56"/>
  <c r="E16" i="56"/>
  <c r="C16" i="56"/>
  <c r="C174" i="56"/>
  <c r="BM15" i="56"/>
  <c r="BM16" i="56"/>
  <c r="C97" i="56"/>
  <c r="W15" i="56"/>
  <c r="W16" i="56"/>
  <c r="U16" i="56"/>
  <c r="C119" i="56"/>
  <c r="E119" i="56"/>
  <c r="AI15" i="56"/>
  <c r="AI16" i="56"/>
  <c r="AG16" i="56"/>
  <c r="BK16" i="56"/>
  <c r="I81" i="20"/>
  <c r="I84" i="20"/>
  <c r="I79" i="20"/>
  <c r="I82" i="20"/>
  <c r="I80" i="20"/>
  <c r="I83" i="20"/>
  <c r="R22" i="20"/>
  <c r="I79" i="13"/>
  <c r="I83" i="13"/>
  <c r="I84" i="13"/>
  <c r="I82" i="13"/>
  <c r="I80" i="13"/>
  <c r="I81" i="13"/>
  <c r="I83" i="12"/>
  <c r="I79" i="12"/>
  <c r="I81" i="12"/>
  <c r="I82" i="12"/>
  <c r="I84" i="12"/>
  <c r="I80" i="12"/>
  <c r="R22" i="24"/>
  <c r="I84" i="18"/>
  <c r="I81" i="18"/>
  <c r="I83" i="18"/>
  <c r="I79" i="18"/>
  <c r="I82" i="18"/>
  <c r="I80" i="18"/>
  <c r="C75" i="56"/>
  <c r="K15" i="56"/>
  <c r="K16" i="56"/>
  <c r="I16" i="56"/>
  <c r="C108" i="56"/>
  <c r="E108" i="56"/>
  <c r="AC15" i="56"/>
  <c r="AC16" i="56"/>
  <c r="AA16" i="56"/>
  <c r="C130" i="56"/>
  <c r="AO15" i="56"/>
  <c r="AO16" i="56"/>
  <c r="AM16" i="56"/>
  <c r="C185" i="56"/>
  <c r="BS15" i="56"/>
  <c r="BS16" i="56"/>
  <c r="BQ16" i="56"/>
  <c r="C207" i="56"/>
  <c r="CE15" i="56"/>
  <c r="CE16" i="56"/>
  <c r="CC16" i="56"/>
  <c r="C152" i="56"/>
  <c r="BA15" i="56"/>
  <c r="BA16" i="56"/>
  <c r="AY16" i="56"/>
  <c r="C141" i="56"/>
  <c r="E141" i="56"/>
  <c r="AU15" i="56"/>
  <c r="AU16" i="56"/>
  <c r="AS16" i="56"/>
  <c r="C163" i="56"/>
  <c r="BG15" i="56"/>
  <c r="BG16" i="56"/>
  <c r="BE16" i="56"/>
  <c r="C86" i="56"/>
  <c r="Q15" i="56"/>
  <c r="Q16" i="56"/>
  <c r="O16" i="56"/>
  <c r="C196" i="56"/>
  <c r="BY15" i="56"/>
  <c r="BY16" i="56"/>
  <c r="BW16" i="56"/>
  <c r="L22" i="24"/>
  <c r="C185" i="20"/>
  <c r="BQ16" i="20"/>
  <c r="BS15" i="20"/>
  <c r="BS16" i="20"/>
  <c r="BT22" i="20"/>
  <c r="F22" i="9"/>
  <c r="AI15" i="17"/>
  <c r="AI16" i="17"/>
  <c r="C119" i="17"/>
  <c r="E119" i="17"/>
  <c r="C119" i="12"/>
  <c r="E119" i="12"/>
  <c r="AI15" i="12"/>
  <c r="AI16" i="12"/>
  <c r="AJ22" i="12"/>
  <c r="AO15" i="54"/>
  <c r="AO16" i="54"/>
  <c r="C130" i="54"/>
  <c r="AM16" i="54"/>
  <c r="C97" i="12"/>
  <c r="E97" i="12"/>
  <c r="W15" i="12"/>
  <c r="W16" i="12"/>
  <c r="U16" i="12"/>
  <c r="K15" i="17"/>
  <c r="K16" i="17"/>
  <c r="C75" i="17"/>
  <c r="E75" i="17"/>
  <c r="BM15" i="21"/>
  <c r="BM16" i="21"/>
  <c r="BN22" i="21"/>
  <c r="C174" i="21"/>
  <c r="I72" i="24"/>
  <c r="C51" i="24"/>
  <c r="M20" i="1"/>
  <c r="I69" i="24"/>
  <c r="I71" i="24"/>
  <c r="C50" i="24"/>
  <c r="L20" i="1"/>
  <c r="I73" i="24"/>
  <c r="I70" i="24"/>
  <c r="C49" i="24"/>
  <c r="K20" i="1"/>
  <c r="I68" i="24"/>
  <c r="BG15" i="11"/>
  <c r="BG16" i="11"/>
  <c r="C163" i="11"/>
  <c r="E163" i="11"/>
  <c r="AU15" i="11"/>
  <c r="AU16" i="11"/>
  <c r="C141" i="11"/>
  <c r="E141" i="11"/>
  <c r="AS16" i="11"/>
  <c r="K15" i="11"/>
  <c r="K16" i="11"/>
  <c r="C75" i="11"/>
  <c r="E75" i="11"/>
  <c r="I68" i="11"/>
  <c r="AI15" i="8"/>
  <c r="AI16" i="8"/>
  <c r="C119" i="8"/>
  <c r="E119" i="8"/>
  <c r="AG16" i="8"/>
  <c r="I62" i="18"/>
  <c r="I57" i="18"/>
  <c r="I59" i="18"/>
  <c r="BM15" i="13"/>
  <c r="BM16" i="13"/>
  <c r="BN22" i="13"/>
  <c r="C174" i="13"/>
  <c r="BK16" i="13"/>
  <c r="C108" i="54"/>
  <c r="E108" i="54"/>
  <c r="AC15" i="54"/>
  <c r="AC16" i="54"/>
  <c r="I16" i="17"/>
  <c r="K15" i="8"/>
  <c r="K16" i="8"/>
  <c r="C75" i="8"/>
  <c r="E75" i="8"/>
  <c r="I71" i="8"/>
  <c r="I16" i="8"/>
  <c r="AG16" i="17"/>
  <c r="K15" i="12"/>
  <c r="K16" i="12"/>
  <c r="C75" i="12"/>
  <c r="E75" i="12"/>
  <c r="I73" i="12"/>
  <c r="I16" i="12"/>
  <c r="I71" i="12"/>
  <c r="I61" i="18"/>
  <c r="I72" i="17"/>
  <c r="I68" i="17"/>
  <c r="BE16" i="11"/>
  <c r="CK15" i="7"/>
  <c r="CK16" i="7"/>
  <c r="CL22" i="7"/>
  <c r="C218" i="7"/>
  <c r="CI16" i="7"/>
  <c r="I71" i="11"/>
  <c r="AA16" i="54"/>
  <c r="BW16" i="13"/>
  <c r="BY15" i="13"/>
  <c r="BY16" i="13"/>
  <c r="BZ22" i="13"/>
  <c r="C196" i="13"/>
  <c r="BG15" i="8"/>
  <c r="BG16" i="8"/>
  <c r="C163" i="8"/>
  <c r="E163" i="8"/>
  <c r="BE16" i="8"/>
  <c r="W15" i="11"/>
  <c r="W16" i="11"/>
  <c r="C97" i="11"/>
  <c r="U16" i="11"/>
  <c r="I62" i="9"/>
  <c r="I59" i="9"/>
  <c r="I61" i="9"/>
  <c r="I57" i="9"/>
  <c r="I60" i="9"/>
  <c r="I58" i="9"/>
  <c r="BS15" i="11"/>
  <c r="BS16" i="11"/>
  <c r="BT22" i="11"/>
  <c r="C185" i="11"/>
  <c r="BQ16" i="11"/>
  <c r="AU15" i="17"/>
  <c r="AU16" i="17"/>
  <c r="C141" i="17"/>
  <c r="W15" i="17"/>
  <c r="W16" i="17"/>
  <c r="C97" i="17"/>
  <c r="E97" i="17"/>
  <c r="U16" i="17"/>
  <c r="BG15" i="17"/>
  <c r="BG16" i="17"/>
  <c r="BH22" i="17"/>
  <c r="C163" i="17"/>
  <c r="E163" i="17"/>
  <c r="C86" i="54"/>
  <c r="E86" i="54"/>
  <c r="Q15" i="54"/>
  <c r="Q16" i="54"/>
  <c r="O16" i="54"/>
  <c r="BS15" i="24"/>
  <c r="BS16" i="24"/>
  <c r="BT22" i="24"/>
  <c r="C185" i="24"/>
  <c r="CE15" i="17"/>
  <c r="CE16" i="17"/>
  <c r="CF22" i="17"/>
  <c r="C207" i="17"/>
  <c r="CC16" i="17"/>
  <c r="CK15" i="54"/>
  <c r="CK16" i="54"/>
  <c r="CL22" i="54"/>
  <c r="C218" i="54"/>
  <c r="CI16" i="54"/>
  <c r="BQ16" i="24"/>
  <c r="W15" i="8"/>
  <c r="W16" i="8"/>
  <c r="C97" i="8"/>
  <c r="E97" i="8"/>
  <c r="U16" i="8"/>
  <c r="BS15" i="8"/>
  <c r="BS16" i="8"/>
  <c r="BT22" i="8"/>
  <c r="C185" i="8"/>
  <c r="BQ16" i="8"/>
  <c r="CE15" i="8"/>
  <c r="CE16" i="8"/>
  <c r="CF22" i="8"/>
  <c r="C207" i="8"/>
  <c r="CC16" i="8"/>
  <c r="BY15" i="54"/>
  <c r="BY16" i="54"/>
  <c r="BZ22" i="54"/>
  <c r="C196" i="54"/>
  <c r="BW16" i="54"/>
  <c r="C196" i="7"/>
  <c r="BY15" i="7"/>
  <c r="BY16" i="7"/>
  <c r="BZ22" i="7"/>
  <c r="BW16" i="7"/>
  <c r="C207" i="24"/>
  <c r="CE15" i="24"/>
  <c r="CE16" i="24"/>
  <c r="CC16" i="24"/>
  <c r="BK16" i="21"/>
  <c r="AU15" i="8"/>
  <c r="AU16" i="8"/>
  <c r="C141" i="8"/>
  <c r="CK15" i="13"/>
  <c r="CK16" i="13"/>
  <c r="CL22" i="13"/>
  <c r="C218" i="13"/>
  <c r="CI16" i="13"/>
  <c r="I16" i="11"/>
  <c r="I60" i="18"/>
  <c r="I59" i="20"/>
  <c r="I62" i="20"/>
  <c r="C86" i="52"/>
  <c r="E86" i="52"/>
  <c r="Q15" i="52"/>
  <c r="Q16" i="52"/>
  <c r="C185" i="13"/>
  <c r="BS15" i="13"/>
  <c r="BS16" i="13"/>
  <c r="BT22" i="13"/>
  <c r="W15" i="20"/>
  <c r="W16" i="20"/>
  <c r="C97" i="20"/>
  <c r="E97" i="20"/>
  <c r="U16" i="20"/>
  <c r="K15" i="20"/>
  <c r="K16" i="20"/>
  <c r="C75" i="20"/>
  <c r="E75" i="20"/>
  <c r="I73" i="20"/>
  <c r="C207" i="29"/>
  <c r="CE15" i="29"/>
  <c r="CE16" i="29"/>
  <c r="CC16" i="29"/>
  <c r="C119" i="20"/>
  <c r="E119" i="20"/>
  <c r="AI15" i="20"/>
  <c r="AI16" i="20"/>
  <c r="CK15" i="52"/>
  <c r="CK16" i="52"/>
  <c r="CL22" i="52"/>
  <c r="C218" i="52"/>
  <c r="CI16" i="52"/>
  <c r="BQ16" i="13"/>
  <c r="I16" i="20"/>
  <c r="W15" i="13"/>
  <c r="W16" i="13"/>
  <c r="X22" i="13"/>
  <c r="C97" i="13"/>
  <c r="E97" i="13"/>
  <c r="BW16" i="52"/>
  <c r="BY15" i="52"/>
  <c r="BY16" i="52"/>
  <c r="C196" i="52"/>
  <c r="C163" i="20"/>
  <c r="E163" i="20"/>
  <c r="BG15" i="20"/>
  <c r="BG16" i="20"/>
  <c r="BH22" i="20"/>
  <c r="BE16" i="20"/>
  <c r="AO15" i="52"/>
  <c r="AO16" i="52"/>
  <c r="AM16" i="52"/>
  <c r="C130" i="52"/>
  <c r="E130" i="52"/>
  <c r="AC15" i="52"/>
  <c r="AC16" i="52"/>
  <c r="C108" i="52"/>
  <c r="E108" i="52"/>
  <c r="O16" i="52"/>
  <c r="CK15" i="20"/>
  <c r="CK16" i="20"/>
  <c r="CL22" i="20"/>
  <c r="C218" i="20"/>
  <c r="CI16" i="20"/>
  <c r="C64" i="21"/>
  <c r="E64" i="21"/>
  <c r="C16" i="21"/>
  <c r="E15" i="21"/>
  <c r="E16" i="21"/>
  <c r="CC16" i="21"/>
  <c r="C207" i="21"/>
  <c r="CE15" i="21"/>
  <c r="CE16" i="21"/>
  <c r="BA15" i="21"/>
  <c r="BA16" i="21"/>
  <c r="C152" i="21"/>
  <c r="AA16" i="52"/>
  <c r="BM15" i="52"/>
  <c r="BM16" i="52"/>
  <c r="BN22" i="52"/>
  <c r="C174" i="52"/>
  <c r="BK16" i="52"/>
  <c r="AG16" i="20"/>
  <c r="W15" i="29"/>
  <c r="W16" i="29"/>
  <c r="C97" i="29"/>
  <c r="U16" i="29"/>
  <c r="C75" i="13"/>
  <c r="E75" i="13"/>
  <c r="K15" i="13"/>
  <c r="K16" i="13"/>
  <c r="L22" i="13"/>
  <c r="CE15" i="12"/>
  <c r="CE16" i="12"/>
  <c r="CF22" i="12"/>
  <c r="C207" i="12"/>
  <c r="BM15" i="20"/>
  <c r="BM16" i="20"/>
  <c r="BN22" i="20"/>
  <c r="C174" i="20"/>
  <c r="AU15" i="29"/>
  <c r="AU16" i="29"/>
  <c r="C141" i="29"/>
  <c r="AS16" i="29"/>
  <c r="AU15" i="13"/>
  <c r="AU16" i="13"/>
  <c r="C141" i="13"/>
  <c r="E141" i="13"/>
  <c r="BS15" i="29"/>
  <c r="BS16" i="29"/>
  <c r="C185" i="29"/>
  <c r="BQ16" i="29"/>
  <c r="E15" i="13"/>
  <c r="E16" i="13"/>
  <c r="F22" i="13"/>
  <c r="C64" i="13"/>
  <c r="E64" i="13"/>
  <c r="I57" i="13"/>
  <c r="AI15" i="13"/>
  <c r="AI16" i="13"/>
  <c r="C119" i="13"/>
  <c r="E119" i="13"/>
  <c r="AG16" i="13"/>
  <c r="CC16" i="12"/>
  <c r="C130" i="13"/>
  <c r="E130" i="13"/>
  <c r="AO15" i="13"/>
  <c r="AO16" i="13"/>
  <c r="AM16" i="13"/>
  <c r="K15" i="29"/>
  <c r="K16" i="29"/>
  <c r="C75" i="29"/>
  <c r="I16" i="29"/>
  <c r="BG15" i="29"/>
  <c r="BG16" i="29"/>
  <c r="C163" i="29"/>
  <c r="BE16" i="29"/>
  <c r="BS15" i="12"/>
  <c r="BS16" i="12"/>
  <c r="C185" i="12"/>
  <c r="BQ16" i="12"/>
  <c r="AI15" i="29"/>
  <c r="AI16" i="29"/>
  <c r="C119" i="29"/>
  <c r="AG16" i="29"/>
  <c r="I57" i="12"/>
  <c r="I60" i="12"/>
  <c r="I61" i="12"/>
  <c r="I59" i="12"/>
  <c r="I62" i="12"/>
  <c r="AS16" i="13"/>
  <c r="BK16" i="20"/>
  <c r="AU15" i="20"/>
  <c r="AU16" i="20"/>
  <c r="AS16" i="20"/>
  <c r="C141" i="20"/>
  <c r="C75" i="21"/>
  <c r="E75" i="21"/>
  <c r="I69" i="21"/>
  <c r="K15" i="21"/>
  <c r="K16" i="21"/>
  <c r="I16" i="21"/>
  <c r="AO15" i="21"/>
  <c r="AO16" i="21"/>
  <c r="AM16" i="21"/>
  <c r="C130" i="21"/>
  <c r="F22" i="52"/>
  <c r="F22" i="20"/>
  <c r="AU15" i="24"/>
  <c r="AU16" i="24"/>
  <c r="C141" i="24"/>
  <c r="I58" i="20"/>
  <c r="I60" i="20"/>
  <c r="I59" i="52"/>
  <c r="I60" i="52"/>
  <c r="I58" i="52"/>
  <c r="I57" i="52"/>
  <c r="I61" i="52"/>
  <c r="AS16" i="24"/>
  <c r="AC15" i="12"/>
  <c r="AC16" i="12"/>
  <c r="AD22" i="12"/>
  <c r="C108" i="12"/>
  <c r="E108" i="12"/>
  <c r="I61" i="20"/>
  <c r="AI15" i="41"/>
  <c r="AI16" i="41"/>
  <c r="C119" i="41"/>
  <c r="AG16" i="41"/>
  <c r="BG15" i="41"/>
  <c r="BG16" i="41"/>
  <c r="C163" i="41"/>
  <c r="BE16" i="41"/>
  <c r="W15" i="41"/>
  <c r="W16" i="41"/>
  <c r="C97" i="41"/>
  <c r="U16" i="41"/>
  <c r="AU15" i="41"/>
  <c r="AU16" i="41"/>
  <c r="C141" i="41"/>
  <c r="AS16" i="41"/>
  <c r="CE15" i="41"/>
  <c r="CE16" i="41"/>
  <c r="C207" i="41"/>
  <c r="CC16" i="41"/>
  <c r="K15" i="41"/>
  <c r="K16" i="41"/>
  <c r="C75" i="41"/>
  <c r="I16" i="41"/>
  <c r="BS15" i="41"/>
  <c r="BS16" i="41"/>
  <c r="C185" i="41"/>
  <c r="BQ16" i="41"/>
  <c r="I161" i="20"/>
  <c r="I159" i="20"/>
  <c r="I160" i="20"/>
  <c r="I157" i="20"/>
  <c r="I156" i="20"/>
  <c r="I158" i="20"/>
  <c r="BH22" i="8"/>
  <c r="I156" i="11"/>
  <c r="I159" i="11"/>
  <c r="I158" i="11"/>
  <c r="I161" i="11"/>
  <c r="I160" i="11"/>
  <c r="I157" i="11"/>
  <c r="I149" i="59"/>
  <c r="I148" i="59"/>
  <c r="I147" i="59"/>
  <c r="I145" i="59"/>
  <c r="I150" i="59"/>
  <c r="I146" i="59"/>
  <c r="I160" i="59"/>
  <c r="I158" i="59"/>
  <c r="I161" i="59"/>
  <c r="I156" i="59"/>
  <c r="I157" i="59"/>
  <c r="I159" i="59"/>
  <c r="I156" i="7"/>
  <c r="I158" i="7"/>
  <c r="I157" i="7"/>
  <c r="I161" i="7"/>
  <c r="I159" i="7"/>
  <c r="I160" i="7"/>
  <c r="I159" i="14"/>
  <c r="I156" i="14"/>
  <c r="I157" i="14"/>
  <c r="I161" i="14"/>
  <c r="I160" i="14"/>
  <c r="I158" i="14"/>
  <c r="I145" i="51"/>
  <c r="I146" i="51"/>
  <c r="I148" i="51"/>
  <c r="I149" i="51"/>
  <c r="I150" i="51"/>
  <c r="I147" i="51"/>
  <c r="BB22" i="60"/>
  <c r="I157" i="17"/>
  <c r="I160" i="17"/>
  <c r="I156" i="17"/>
  <c r="I159" i="17"/>
  <c r="I161" i="17"/>
  <c r="I158" i="17"/>
  <c r="I161" i="8"/>
  <c r="I158" i="8"/>
  <c r="I156" i="8"/>
  <c r="I159" i="8"/>
  <c r="I160" i="8"/>
  <c r="I157" i="8"/>
  <c r="BH22" i="11"/>
  <c r="BH22" i="14"/>
  <c r="I149" i="60"/>
  <c r="C51" i="60"/>
  <c r="I147" i="60"/>
  <c r="C49" i="60"/>
  <c r="I148" i="60"/>
  <c r="C50" i="60"/>
  <c r="I150" i="60"/>
  <c r="C52" i="60"/>
  <c r="I146" i="60"/>
  <c r="C48" i="60"/>
  <c r="I145" i="60"/>
  <c r="C47" i="60"/>
  <c r="C53" i="60"/>
  <c r="I91" i="18"/>
  <c r="I102" i="51"/>
  <c r="AP22" i="51"/>
  <c r="I114" i="7"/>
  <c r="R22" i="9"/>
  <c r="I115" i="52"/>
  <c r="I135" i="52"/>
  <c r="X22" i="12"/>
  <c r="I116" i="52"/>
  <c r="I112" i="52"/>
  <c r="I138" i="14"/>
  <c r="I134" i="14"/>
  <c r="I136" i="14"/>
  <c r="AV22" i="52"/>
  <c r="I137" i="7"/>
  <c r="I138" i="7"/>
  <c r="AJ22" i="7"/>
  <c r="I84" i="14"/>
  <c r="I124" i="9"/>
  <c r="I123" i="9"/>
  <c r="I127" i="9"/>
  <c r="I125" i="9"/>
  <c r="I128" i="9"/>
  <c r="I126" i="9"/>
  <c r="I91" i="7"/>
  <c r="I95" i="7"/>
  <c r="I93" i="7"/>
  <c r="C50" i="7"/>
  <c r="L8" i="1"/>
  <c r="I90" i="7"/>
  <c r="I92" i="7"/>
  <c r="I94" i="7"/>
  <c r="I136" i="7"/>
  <c r="I134" i="7"/>
  <c r="I81" i="14"/>
  <c r="I71" i="52"/>
  <c r="I72" i="52"/>
  <c r="I68" i="52"/>
  <c r="I139" i="14"/>
  <c r="I135" i="14"/>
  <c r="I106" i="51"/>
  <c r="I71" i="20"/>
  <c r="I72" i="11"/>
  <c r="C52" i="24"/>
  <c r="N20" i="1"/>
  <c r="AV22" i="58"/>
  <c r="I104" i="51"/>
  <c r="AV22" i="14"/>
  <c r="I123" i="51"/>
  <c r="I127" i="51"/>
  <c r="I124" i="51"/>
  <c r="C48" i="51"/>
  <c r="J10" i="1"/>
  <c r="I126" i="51"/>
  <c r="C50" i="51"/>
  <c r="L10" i="1"/>
  <c r="I125" i="51"/>
  <c r="I128" i="51"/>
  <c r="I138" i="52"/>
  <c r="I137" i="52"/>
  <c r="AV22" i="7"/>
  <c r="I113" i="7"/>
  <c r="I112" i="7"/>
  <c r="I79" i="14"/>
  <c r="I117" i="7"/>
  <c r="AP22" i="9"/>
  <c r="I139" i="7"/>
  <c r="I135" i="7"/>
  <c r="I116" i="7"/>
  <c r="I79" i="51"/>
  <c r="I83" i="51"/>
  <c r="I83" i="9"/>
  <c r="C51" i="9"/>
  <c r="I79" i="9"/>
  <c r="C47" i="9"/>
  <c r="I82" i="9"/>
  <c r="C50" i="9"/>
  <c r="I80" i="9"/>
  <c r="C48" i="9"/>
  <c r="I81" i="9"/>
  <c r="C49" i="9"/>
  <c r="I84" i="9"/>
  <c r="C52" i="9"/>
  <c r="I59" i="51"/>
  <c r="I57" i="51"/>
  <c r="F22" i="54"/>
  <c r="I58" i="54"/>
  <c r="I62" i="54"/>
  <c r="I59" i="54"/>
  <c r="I57" i="54"/>
  <c r="I61" i="54"/>
  <c r="I60" i="54"/>
  <c r="I80" i="14"/>
  <c r="I69" i="52"/>
  <c r="I70" i="52"/>
  <c r="R22" i="51"/>
  <c r="I113" i="52"/>
  <c r="I117" i="52"/>
  <c r="AD22" i="51"/>
  <c r="I137" i="14"/>
  <c r="I136" i="52"/>
  <c r="I139" i="52"/>
  <c r="F22" i="51"/>
  <c r="I92" i="52"/>
  <c r="I93" i="52"/>
  <c r="I91" i="52"/>
  <c r="I94" i="52"/>
  <c r="I90" i="52"/>
  <c r="I95" i="52"/>
  <c r="X22" i="52"/>
  <c r="I83" i="14"/>
  <c r="I84" i="51"/>
  <c r="AV22" i="56"/>
  <c r="AP22" i="52"/>
  <c r="AP22" i="13"/>
  <c r="AV22" i="13"/>
  <c r="I72" i="20"/>
  <c r="I137" i="11"/>
  <c r="I139" i="11"/>
  <c r="I138" i="11"/>
  <c r="C51" i="11"/>
  <c r="M12" i="1"/>
  <c r="I135" i="11"/>
  <c r="I136" i="11"/>
  <c r="I134" i="11"/>
  <c r="I135" i="56"/>
  <c r="I139" i="56"/>
  <c r="I136" i="56"/>
  <c r="I138" i="56"/>
  <c r="I137" i="56"/>
  <c r="I134" i="56"/>
  <c r="AV22" i="57"/>
  <c r="AP22" i="57"/>
  <c r="C52" i="14"/>
  <c r="N7" i="1"/>
  <c r="I135" i="58"/>
  <c r="C48" i="58"/>
  <c r="I138" i="58"/>
  <c r="I137" i="58"/>
  <c r="C50" i="58"/>
  <c r="I139" i="58"/>
  <c r="C52" i="58"/>
  <c r="I136" i="58"/>
  <c r="I134" i="58"/>
  <c r="C47" i="58"/>
  <c r="C49" i="58"/>
  <c r="I126" i="13"/>
  <c r="I125" i="13"/>
  <c r="I124" i="13"/>
  <c r="I127" i="13"/>
  <c r="I128" i="13"/>
  <c r="I123" i="13"/>
  <c r="I138" i="13"/>
  <c r="I136" i="13"/>
  <c r="I135" i="13"/>
  <c r="I139" i="13"/>
  <c r="I134" i="13"/>
  <c r="I137" i="13"/>
  <c r="I126" i="52"/>
  <c r="I127" i="52"/>
  <c r="I123" i="52"/>
  <c r="I124" i="52"/>
  <c r="I128" i="52"/>
  <c r="I125" i="52"/>
  <c r="C50" i="11"/>
  <c r="L12" i="1"/>
  <c r="C47" i="11"/>
  <c r="I12" i="1"/>
  <c r="AV22" i="11"/>
  <c r="AJ22" i="56"/>
  <c r="I135" i="57"/>
  <c r="I138" i="57"/>
  <c r="I136" i="57"/>
  <c r="I139" i="57"/>
  <c r="I134" i="57"/>
  <c r="I137" i="57"/>
  <c r="I127" i="57"/>
  <c r="I123" i="57"/>
  <c r="I128" i="57"/>
  <c r="I126" i="57"/>
  <c r="C50" i="57"/>
  <c r="I124" i="57"/>
  <c r="C48" i="57"/>
  <c r="I125" i="57"/>
  <c r="C51" i="58"/>
  <c r="I73" i="11"/>
  <c r="I115" i="14"/>
  <c r="I112" i="14"/>
  <c r="I113" i="14"/>
  <c r="C48" i="14"/>
  <c r="I116" i="14"/>
  <c r="C51" i="14"/>
  <c r="M7" i="1"/>
  <c r="I114" i="14"/>
  <c r="X22" i="18"/>
  <c r="C49" i="14"/>
  <c r="K7" i="1"/>
  <c r="C47" i="14"/>
  <c r="I7" i="1"/>
  <c r="C50" i="14"/>
  <c r="L7" i="1"/>
  <c r="I112" i="18"/>
  <c r="I115" i="18"/>
  <c r="I113" i="18"/>
  <c r="C48" i="18"/>
  <c r="J18" i="1"/>
  <c r="I114" i="18"/>
  <c r="I116" i="18"/>
  <c r="I117" i="18"/>
  <c r="AJ22" i="14"/>
  <c r="I93" i="18"/>
  <c r="C50" i="18"/>
  <c r="L18" i="1"/>
  <c r="I95" i="18"/>
  <c r="I92" i="18"/>
  <c r="C49" i="18"/>
  <c r="K18" i="1"/>
  <c r="I94" i="18"/>
  <c r="C51" i="18"/>
  <c r="M18" i="1"/>
  <c r="I105" i="12"/>
  <c r="I102" i="12"/>
  <c r="I101" i="12"/>
  <c r="I106" i="12"/>
  <c r="I103" i="12"/>
  <c r="I104" i="12"/>
  <c r="AJ22" i="13"/>
  <c r="I105" i="52"/>
  <c r="I101" i="52"/>
  <c r="I103" i="52"/>
  <c r="I102" i="52"/>
  <c r="I104" i="52"/>
  <c r="I106" i="52"/>
  <c r="I92" i="13"/>
  <c r="I93" i="13"/>
  <c r="I90" i="13"/>
  <c r="I95" i="13"/>
  <c r="I94" i="13"/>
  <c r="I91" i="13"/>
  <c r="I112" i="20"/>
  <c r="I114" i="20"/>
  <c r="I117" i="20"/>
  <c r="I113" i="20"/>
  <c r="I115" i="20"/>
  <c r="I116" i="20"/>
  <c r="X22" i="20"/>
  <c r="X22" i="8"/>
  <c r="I95" i="17"/>
  <c r="I93" i="17"/>
  <c r="I90" i="17"/>
  <c r="I94" i="17"/>
  <c r="I91" i="17"/>
  <c r="I92" i="17"/>
  <c r="AD22" i="54"/>
  <c r="AJ22" i="8"/>
  <c r="I92" i="12"/>
  <c r="I91" i="12"/>
  <c r="I94" i="12"/>
  <c r="I90" i="12"/>
  <c r="I93" i="12"/>
  <c r="I95" i="12"/>
  <c r="I117" i="17"/>
  <c r="I112" i="17"/>
  <c r="I116" i="17"/>
  <c r="I113" i="17"/>
  <c r="I115" i="17"/>
  <c r="I114" i="17"/>
  <c r="AD22" i="56"/>
  <c r="I114" i="56"/>
  <c r="I117" i="56"/>
  <c r="I112" i="56"/>
  <c r="I115" i="56"/>
  <c r="I116" i="56"/>
  <c r="I113" i="56"/>
  <c r="I114" i="13"/>
  <c r="I117" i="13"/>
  <c r="I116" i="13"/>
  <c r="I112" i="13"/>
  <c r="I115" i="13"/>
  <c r="I113" i="13"/>
  <c r="AD22" i="52"/>
  <c r="AJ22" i="20"/>
  <c r="I95" i="20"/>
  <c r="I93" i="20"/>
  <c r="C50" i="20"/>
  <c r="L17" i="1"/>
  <c r="I92" i="20"/>
  <c r="I94" i="20"/>
  <c r="I90" i="20"/>
  <c r="I91" i="20"/>
  <c r="I90" i="8"/>
  <c r="I92" i="8"/>
  <c r="I91" i="8"/>
  <c r="I94" i="8"/>
  <c r="I95" i="8"/>
  <c r="I93" i="8"/>
  <c r="X22" i="17"/>
  <c r="C51" i="17"/>
  <c r="M19" i="1"/>
  <c r="I104" i="54"/>
  <c r="I103" i="54"/>
  <c r="I102" i="54"/>
  <c r="I106" i="54"/>
  <c r="I105" i="54"/>
  <c r="I101" i="54"/>
  <c r="I117" i="8"/>
  <c r="I116" i="8"/>
  <c r="I112" i="8"/>
  <c r="I115" i="8"/>
  <c r="I113" i="8"/>
  <c r="I114" i="8"/>
  <c r="I117" i="12"/>
  <c r="I115" i="12"/>
  <c r="I113" i="12"/>
  <c r="I116" i="12"/>
  <c r="I114" i="12"/>
  <c r="I112" i="12"/>
  <c r="AJ22" i="17"/>
  <c r="I102" i="56"/>
  <c r="C48" i="56"/>
  <c r="I105" i="56"/>
  <c r="I104" i="56"/>
  <c r="C50" i="56"/>
  <c r="I101" i="56"/>
  <c r="I103" i="56"/>
  <c r="C49" i="56"/>
  <c r="I106" i="56"/>
  <c r="C52" i="56"/>
  <c r="C51" i="20"/>
  <c r="M17" i="1"/>
  <c r="I68" i="20"/>
  <c r="C47" i="20"/>
  <c r="I17" i="1"/>
  <c r="I69" i="20"/>
  <c r="C48" i="20"/>
  <c r="J17" i="1"/>
  <c r="I69" i="11"/>
  <c r="C48" i="11"/>
  <c r="J12" i="1"/>
  <c r="I70" i="11"/>
  <c r="C49" i="11"/>
  <c r="K12" i="1"/>
  <c r="C47" i="18"/>
  <c r="I18" i="1"/>
  <c r="C47" i="24"/>
  <c r="I20" i="1"/>
  <c r="C48" i="24"/>
  <c r="J20" i="1"/>
  <c r="I58" i="13"/>
  <c r="I59" i="13"/>
  <c r="I70" i="20"/>
  <c r="C49" i="20"/>
  <c r="K17" i="1"/>
  <c r="R22" i="54"/>
  <c r="I72" i="12"/>
  <c r="C51" i="12"/>
  <c r="M11" i="1"/>
  <c r="R22" i="52"/>
  <c r="C52" i="20"/>
  <c r="N17" i="1"/>
  <c r="I79" i="52"/>
  <c r="I81" i="52"/>
  <c r="C49" i="52"/>
  <c r="K15" i="1"/>
  <c r="I82" i="52"/>
  <c r="C50" i="52"/>
  <c r="L15" i="1"/>
  <c r="I83" i="52"/>
  <c r="C51" i="52"/>
  <c r="M15" i="1"/>
  <c r="I84" i="52"/>
  <c r="I80" i="52"/>
  <c r="C48" i="52"/>
  <c r="J15" i="1"/>
  <c r="I80" i="54"/>
  <c r="C48" i="54"/>
  <c r="J9" i="1"/>
  <c r="I83" i="54"/>
  <c r="I82" i="54"/>
  <c r="I84" i="54"/>
  <c r="C52" i="54"/>
  <c r="N9" i="1"/>
  <c r="I81" i="54"/>
  <c r="I79" i="54"/>
  <c r="C47" i="54"/>
  <c r="I68" i="12"/>
  <c r="I69" i="12"/>
  <c r="I70" i="12"/>
  <c r="L22" i="12"/>
  <c r="L22" i="8"/>
  <c r="L22" i="17"/>
  <c r="I68" i="8"/>
  <c r="C47" i="8"/>
  <c r="I72" i="8"/>
  <c r="I69" i="8"/>
  <c r="C48" i="8"/>
  <c r="J14" i="1"/>
  <c r="I73" i="8"/>
  <c r="I70" i="8"/>
  <c r="C49" i="8"/>
  <c r="K14" i="1"/>
  <c r="L22" i="11"/>
  <c r="I71" i="17"/>
  <c r="C50" i="17"/>
  <c r="L19" i="1"/>
  <c r="I73" i="17"/>
  <c r="C52" i="17"/>
  <c r="N19" i="1"/>
  <c r="I69" i="17"/>
  <c r="C48" i="17"/>
  <c r="J19" i="1"/>
  <c r="I70" i="17"/>
  <c r="I73" i="21"/>
  <c r="I70" i="21"/>
  <c r="L22" i="20"/>
  <c r="I68" i="21"/>
  <c r="I72" i="21"/>
  <c r="I71" i="21"/>
  <c r="F22" i="21"/>
  <c r="I61" i="21"/>
  <c r="I62" i="21"/>
  <c r="I60" i="21"/>
  <c r="C50" i="21"/>
  <c r="L21" i="1"/>
  <c r="I57" i="21"/>
  <c r="I58" i="21"/>
  <c r="C48" i="21"/>
  <c r="J21" i="1"/>
  <c r="I59" i="21"/>
  <c r="I70" i="13"/>
  <c r="I73" i="13"/>
  <c r="I69" i="13"/>
  <c r="I72" i="13"/>
  <c r="I68" i="13"/>
  <c r="C47" i="13"/>
  <c r="I71" i="13"/>
  <c r="C49" i="13"/>
  <c r="K16" i="1"/>
  <c r="I62" i="13"/>
  <c r="I61" i="13"/>
  <c r="I60" i="13"/>
  <c r="L22" i="21"/>
  <c r="C49" i="57"/>
  <c r="C52" i="59"/>
  <c r="C49" i="59"/>
  <c r="C51" i="59"/>
  <c r="C48" i="59"/>
  <c r="C47" i="59"/>
  <c r="C50" i="59"/>
  <c r="C49" i="21"/>
  <c r="K21" i="1"/>
  <c r="C49" i="17"/>
  <c r="K19" i="1"/>
  <c r="C51" i="8"/>
  <c r="M14" i="1"/>
  <c r="C53" i="24"/>
  <c r="C48" i="12"/>
  <c r="J11" i="1"/>
  <c r="C47" i="12"/>
  <c r="I11" i="1"/>
  <c r="C49" i="54"/>
  <c r="K9" i="1"/>
  <c r="C52" i="52"/>
  <c r="N15" i="1"/>
  <c r="O15" i="1"/>
  <c r="P15" i="1"/>
  <c r="C47" i="52"/>
  <c r="I15" i="1"/>
  <c r="C47" i="56"/>
  <c r="C51" i="56"/>
  <c r="C52" i="12"/>
  <c r="N11" i="1"/>
  <c r="C52" i="11"/>
  <c r="N12" i="1"/>
  <c r="O12" i="1"/>
  <c r="P12" i="1"/>
  <c r="C52" i="57"/>
  <c r="C51" i="57"/>
  <c r="C51" i="7"/>
  <c r="M8" i="1"/>
  <c r="C53" i="9"/>
  <c r="C49" i="51"/>
  <c r="K10" i="1"/>
  <c r="C47" i="51"/>
  <c r="C49" i="7"/>
  <c r="K8" i="1"/>
  <c r="C48" i="7"/>
  <c r="J8" i="1"/>
  <c r="C52" i="51"/>
  <c r="N10" i="1"/>
  <c r="C51" i="51"/>
  <c r="M10" i="1"/>
  <c r="C47" i="7"/>
  <c r="C52" i="7"/>
  <c r="N8" i="1"/>
  <c r="O8" i="1"/>
  <c r="P8" i="1"/>
  <c r="C52" i="18"/>
  <c r="N18" i="1"/>
  <c r="O18" i="1"/>
  <c r="P18" i="1"/>
  <c r="C53" i="58"/>
  <c r="C47" i="17"/>
  <c r="I19" i="1"/>
  <c r="C47" i="57"/>
  <c r="C53" i="57"/>
  <c r="J7" i="1"/>
  <c r="C53" i="14"/>
  <c r="O7" i="1"/>
  <c r="P7" i="1"/>
  <c r="C50" i="54"/>
  <c r="L9" i="1"/>
  <c r="C48" i="13"/>
  <c r="J16" i="1"/>
  <c r="C52" i="8"/>
  <c r="N14" i="1"/>
  <c r="C53" i="11"/>
  <c r="C49" i="12"/>
  <c r="K11" i="1"/>
  <c r="C51" i="54"/>
  <c r="M9" i="1"/>
  <c r="C50" i="8"/>
  <c r="L14" i="1"/>
  <c r="C50" i="12"/>
  <c r="L11" i="1"/>
  <c r="C53" i="20"/>
  <c r="O17" i="1"/>
  <c r="P17" i="1"/>
  <c r="O19" i="1"/>
  <c r="P19" i="1"/>
  <c r="O20" i="1"/>
  <c r="P20" i="1"/>
  <c r="C51" i="13"/>
  <c r="M16" i="1"/>
  <c r="C52" i="21"/>
  <c r="N21" i="1"/>
  <c r="I9" i="1"/>
  <c r="I14" i="1"/>
  <c r="C50" i="13"/>
  <c r="L16" i="1"/>
  <c r="C52" i="13"/>
  <c r="N16" i="1"/>
  <c r="C47" i="21"/>
  <c r="C51" i="21"/>
  <c r="M21" i="1"/>
  <c r="I16" i="1"/>
  <c r="C53" i="18"/>
  <c r="C53" i="54"/>
  <c r="C53" i="59"/>
  <c r="C53" i="56"/>
  <c r="O10" i="1"/>
  <c r="P10" i="1"/>
  <c r="O11" i="1"/>
  <c r="P11" i="1"/>
  <c r="O14" i="1"/>
  <c r="P14" i="1"/>
  <c r="C53" i="8"/>
  <c r="C53" i="17"/>
  <c r="C53" i="52"/>
  <c r="I10" i="1"/>
  <c r="C53" i="51"/>
  <c r="I8" i="1"/>
  <c r="C53" i="7"/>
  <c r="C53" i="12"/>
  <c r="O9" i="1"/>
  <c r="P9" i="1"/>
  <c r="O16" i="1"/>
  <c r="O21" i="1"/>
  <c r="P21" i="1"/>
  <c r="C53" i="13"/>
  <c r="P16" i="1"/>
  <c r="I21" i="1"/>
  <c r="C53" i="21"/>
  <c r="E147" i="1"/>
  <c r="F157" i="1"/>
  <c r="C157" i="1"/>
  <c r="E153" i="1"/>
  <c r="F154" i="1"/>
  <c r="C154" i="1"/>
  <c r="E156" i="1"/>
  <c r="F146" i="1"/>
  <c r="C146" i="1"/>
  <c r="E150" i="1"/>
  <c r="F149" i="1"/>
  <c r="C149" i="1"/>
  <c r="E148" i="1"/>
  <c r="F161" i="1"/>
  <c r="C161" i="1"/>
  <c r="E158" i="1"/>
  <c r="F160" i="1"/>
  <c r="C160" i="1"/>
  <c r="E159" i="1"/>
  <c r="F162" i="1"/>
  <c r="C162" i="1"/>
  <c r="E151" i="1"/>
  <c r="F155" i="1"/>
  <c r="C155" i="1"/>
  <c r="E152" i="1"/>
  <c r="F147" i="1"/>
  <c r="C147" i="1"/>
  <c r="E157" i="1"/>
  <c r="F153" i="1"/>
  <c r="C153" i="1"/>
  <c r="E154" i="1"/>
  <c r="F156" i="1"/>
  <c r="C156" i="1"/>
  <c r="E146" i="1"/>
  <c r="F150" i="1"/>
  <c r="C150" i="1"/>
  <c r="E149" i="1"/>
  <c r="F148" i="1"/>
  <c r="C148" i="1"/>
  <c r="E161" i="1"/>
  <c r="F158" i="1"/>
  <c r="C158" i="1"/>
  <c r="E160" i="1"/>
  <c r="F159" i="1"/>
  <c r="C159" i="1"/>
  <c r="E162" i="1"/>
  <c r="F151" i="1"/>
  <c r="C151" i="1"/>
  <c r="E155" i="1"/>
  <c r="F152" i="1"/>
  <c r="C152" i="1"/>
  <c r="D40" i="3"/>
  <c r="D50" i="3"/>
  <c r="N20" i="55" a="1"/>
  <c r="B6" i="55" a="1"/>
  <c r="B9" i="55" a="1"/>
  <c r="N5" i="55" a="1"/>
  <c r="H32" i="3"/>
  <c r="N26" i="3"/>
  <c r="H13" i="55" a="1"/>
  <c r="K3" i="55" a="1"/>
  <c r="L32" i="3"/>
  <c r="J7" i="55" a="1"/>
  <c r="K8" i="55" a="1"/>
  <c r="C7" i="55" a="1"/>
  <c r="C4" i="55" a="1"/>
  <c r="G3" i="55" a="1"/>
  <c r="F6" i="55" a="1"/>
  <c r="J32" i="3"/>
  <c r="B5" i="55" a="1"/>
  <c r="O18" i="3"/>
  <c r="H34" i="3"/>
  <c r="J2" i="55" a="1"/>
  <c r="D46" i="3"/>
  <c r="P19" i="55" a="1"/>
  <c r="N6" i="55" a="1"/>
  <c r="D52" i="3"/>
  <c r="I6" i="3"/>
  <c r="I9" i="55" a="1"/>
  <c r="E22" i="3"/>
  <c r="B2" i="55" a="1"/>
  <c r="C19" i="55" a="1"/>
  <c r="M8" i="55" a="1"/>
  <c r="F9" i="55" a="1"/>
  <c r="I16" i="55" a="1"/>
  <c r="H10" i="55" a="1"/>
  <c r="E17" i="55" a="1"/>
  <c r="A3" i="55" a="1"/>
  <c r="H6" i="3"/>
  <c r="N13" i="55" a="1"/>
  <c r="I17" i="55" a="1"/>
  <c r="M2" i="55" a="1"/>
  <c r="E14" i="55" a="1"/>
  <c r="O28" i="3"/>
  <c r="A21" i="55" a="1"/>
  <c r="I8" i="55" a="1"/>
  <c r="N30" i="3"/>
  <c r="N6" i="3"/>
  <c r="L12" i="3"/>
  <c r="I6" i="55" a="1"/>
  <c r="I24" i="3"/>
  <c r="H3" i="55" a="1"/>
  <c r="H19" i="55" a="1"/>
  <c r="E50" i="3"/>
  <c r="O6" i="55" a="1"/>
  <c r="F17" i="55" a="1"/>
  <c r="I4" i="55" a="1"/>
  <c r="G10" i="55" a="1"/>
  <c r="K20" i="55" a="1"/>
  <c r="F21" i="55" a="1"/>
  <c r="J20" i="3"/>
  <c r="D22" i="3"/>
  <c r="Q20" i="3"/>
  <c r="R16" i="3"/>
  <c r="P6" i="3"/>
  <c r="O9" i="55" a="1"/>
  <c r="L6" i="55" a="1"/>
  <c r="J28" i="3"/>
  <c r="A4" i="55" a="1"/>
  <c r="K15" i="55" a="1"/>
  <c r="N16" i="55" a="1"/>
  <c r="K13" i="55" a="1"/>
  <c r="O20" i="3"/>
  <c r="J12" i="3"/>
  <c r="D10" i="3"/>
  <c r="M44" i="3"/>
  <c r="N19" i="55" a="1"/>
  <c r="C10" i="55" a="1"/>
  <c r="O20" i="55" a="1"/>
  <c r="I19" i="55" a="1"/>
  <c r="D26" i="3"/>
  <c r="E9" i="55" a="1"/>
  <c r="P16" i="55" a="1"/>
  <c r="K44" i="3"/>
  <c r="R20" i="3"/>
  <c r="L46" i="3"/>
  <c r="K16" i="3"/>
  <c r="K14" i="55" a="1"/>
  <c r="H6" i="55" a="1"/>
  <c r="C17" i="55" a="1"/>
  <c r="D48" i="3"/>
  <c r="G14" i="3"/>
  <c r="J6" i="55" a="1"/>
  <c r="I20" i="55" a="1"/>
  <c r="L8" i="55" a="1"/>
  <c r="F15" i="55" a="1"/>
  <c r="P20" i="3"/>
  <c r="I7" i="55" a="1"/>
  <c r="P26" i="3"/>
  <c r="C13" i="55" a="1"/>
  <c r="E21" i="55" a="1"/>
  <c r="B18" i="55" a="1"/>
  <c r="O32" i="3"/>
  <c r="I34" i="3"/>
  <c r="E3" i="55" a="1"/>
  <c r="F6" i="3"/>
  <c r="I16" i="3"/>
  <c r="D8" i="3"/>
  <c r="O24" i="3"/>
  <c r="O14" i="3"/>
  <c r="C8" i="55" a="1"/>
  <c r="M13" i="55" a="1"/>
  <c r="D3" i="55" a="1"/>
  <c r="I10" i="55" a="1"/>
  <c r="L19" i="55" a="1"/>
  <c r="G14" i="55" a="1"/>
  <c r="G6" i="55" a="1"/>
  <c r="G20" i="55" a="1"/>
  <c r="M21" i="55" a="1"/>
  <c r="O14" i="55" a="1"/>
  <c r="C5" i="55" a="1"/>
  <c r="H8" i="55" a="1"/>
  <c r="Q34" i="3"/>
  <c r="F2" i="55" a="1"/>
  <c r="E32" i="3"/>
  <c r="O10" i="3"/>
  <c r="G16" i="55" a="1"/>
  <c r="J20" i="55" a="1"/>
  <c r="F3" i="55" a="1"/>
  <c r="L7" i="55" a="1"/>
  <c r="C15" i="55" a="1"/>
  <c r="E20" i="55" a="1"/>
  <c r="G16" i="3"/>
  <c r="F30" i="3"/>
  <c r="P16" i="3"/>
  <c r="E8" i="3"/>
  <c r="D13" i="55" a="1"/>
  <c r="N44" i="3"/>
  <c r="E13" i="55" a="1"/>
  <c r="H2" i="55" a="1"/>
  <c r="C21" i="55" a="1"/>
  <c r="E28" i="3"/>
  <c r="L10" i="55" a="1"/>
  <c r="P20" i="55" a="1"/>
  <c r="Q8" i="3"/>
  <c r="F26" i="3"/>
  <c r="I13" i="55" a="1"/>
  <c r="H18" i="55" a="1"/>
  <c r="R28" i="3"/>
  <c r="N14" i="3"/>
  <c r="P18" i="3"/>
  <c r="N10" i="55" a="1"/>
  <c r="Q14" i="3"/>
  <c r="H26" i="3"/>
  <c r="L14" i="55" a="1"/>
  <c r="B14" i="55" a="1"/>
  <c r="N34" i="3"/>
  <c r="A13" i="55" a="1"/>
  <c r="F48" i="3"/>
  <c r="L34" i="3"/>
  <c r="P30" i="3"/>
  <c r="G15" i="55" a="1"/>
  <c r="D21" i="55" a="1"/>
  <c r="M17" i="55" a="1"/>
  <c r="L28" i="3"/>
  <c r="G21" i="55" a="1"/>
  <c r="N8" i="55" a="1"/>
  <c r="A20" i="55" a="1"/>
  <c r="G34" i="3"/>
  <c r="A16" i="55" a="1"/>
  <c r="M32" i="3"/>
  <c r="F4" i="55" a="1"/>
  <c r="G9" i="55" a="1"/>
  <c r="F20" i="55" a="1"/>
  <c r="F5" i="55" a="1"/>
  <c r="J48" i="3"/>
  <c r="E15" i="55" a="1"/>
  <c r="B4" i="55" a="1"/>
  <c r="H14" i="55" a="1"/>
  <c r="P7" i="55" a="1"/>
  <c r="F7" i="55" a="1"/>
  <c r="D16" i="55" a="1"/>
  <c r="C3" i="55" a="1"/>
  <c r="E34" i="3"/>
  <c r="J16" i="3"/>
  <c r="J16" i="55" a="1"/>
  <c r="O30" i="3"/>
  <c r="J6" i="3"/>
  <c r="E2" i="55" a="1"/>
  <c r="D2" i="55" a="1"/>
  <c r="B20" i="55" a="1"/>
  <c r="J10" i="55" a="1"/>
  <c r="J34" i="3"/>
  <c r="D18" i="3"/>
  <c r="D5" i="55" a="1"/>
  <c r="K5" i="55" a="1"/>
  <c r="N17" i="55" a="1"/>
  <c r="H4" i="55" a="1"/>
  <c r="D42" i="3"/>
  <c r="O4" i="55" a="1"/>
  <c r="O15" i="55" a="1"/>
  <c r="P21" i="55" a="1"/>
  <c r="D18" i="55" a="1"/>
  <c r="O13" i="55" a="1"/>
  <c r="N10" i="3"/>
  <c r="H18" i="3"/>
  <c r="O16" i="55" a="1"/>
  <c r="J46" i="3"/>
  <c r="E18" i="55" a="1"/>
  <c r="G5" i="55" a="1"/>
  <c r="F19" i="55" a="1"/>
  <c r="F22" i="3"/>
  <c r="J14" i="55" a="1"/>
  <c r="G52" i="3"/>
  <c r="G48" i="3"/>
  <c r="G17" i="55" a="1"/>
  <c r="I5" i="55" a="1"/>
  <c r="D15" i="55" a="1"/>
  <c r="H12" i="3"/>
  <c r="B15" i="55" a="1"/>
  <c r="O3" i="55" a="1"/>
  <c r="E10" i="55" a="1"/>
  <c r="Q32" i="3"/>
  <c r="D10" i="55" a="1"/>
  <c r="O34" i="3"/>
  <c r="N15" i="55" a="1"/>
  <c r="J24" i="3"/>
  <c r="D14" i="3"/>
  <c r="E52" i="3"/>
  <c r="Q18" i="3"/>
  <c r="E19" i="55" a="1"/>
  <c r="K7" i="55" a="1"/>
  <c r="R26" i="3"/>
  <c r="O18" i="55" a="1"/>
  <c r="R14" i="3"/>
  <c r="M14" i="3"/>
  <c r="D9" i="55" a="1"/>
  <c r="O7" i="55" a="1"/>
  <c r="D6" i="55" a="1"/>
  <c r="K21" i="55" a="1"/>
  <c r="G2" i="55" a="1"/>
  <c r="H17" i="55" a="1"/>
  <c r="P5" i="55" a="1"/>
  <c r="J17" i="55" a="1"/>
  <c r="I48" i="3"/>
  <c r="I21" i="55" a="1"/>
  <c r="E24" i="3"/>
  <c r="P14" i="55" a="1"/>
  <c r="F16" i="3"/>
  <c r="E48" i="3"/>
  <c r="K6" i="55" a="1"/>
  <c r="L40" i="3"/>
  <c r="J9" i="55" a="1"/>
  <c r="D17" i="55" a="1"/>
  <c r="D4" i="55" a="1"/>
  <c r="A9" i="55" a="1"/>
  <c r="F8" i="55" a="1"/>
  <c r="K32" i="3"/>
  <c r="C14" i="55" a="1"/>
  <c r="D19" i="55" a="1"/>
  <c r="J15" i="55" a="1"/>
  <c r="M9" i="55" a="1"/>
  <c r="P4" i="55" a="1"/>
  <c r="A10" i="55" a="1"/>
  <c r="J8" i="3"/>
  <c r="I30" i="3"/>
  <c r="H30" i="3"/>
  <c r="P10" i="55" a="1"/>
  <c r="A18" i="55" a="1"/>
  <c r="K46" i="3"/>
  <c r="R6" i="3"/>
  <c r="E44" i="3"/>
  <c r="O5" i="55" a="1"/>
  <c r="J18" i="55" a="1"/>
  <c r="M28" i="3"/>
  <c r="N32" i="3"/>
  <c r="R10" i="3"/>
  <c r="Q26" i="3"/>
  <c r="H7" i="55" a="1"/>
  <c r="N24" i="3"/>
  <c r="D32" i="3"/>
  <c r="P14" i="3"/>
  <c r="L6" i="3"/>
  <c r="P2" i="55" a="1"/>
  <c r="P28" i="3"/>
  <c r="D20" i="3"/>
  <c r="H16" i="55" a="1"/>
  <c r="J3" i="55" a="1"/>
  <c r="P18" i="55" a="1"/>
  <c r="L14" i="3"/>
  <c r="K10" i="3"/>
  <c r="O21" i="55" a="1"/>
  <c r="E5" i="55" a="1"/>
  <c r="I10" i="3"/>
  <c r="K12" i="3"/>
  <c r="E14" i="3"/>
  <c r="Q12" i="3"/>
  <c r="L16" i="3"/>
  <c r="I14" i="55" a="1"/>
  <c r="P22" i="3"/>
  <c r="M15" i="55" a="1"/>
  <c r="D7" i="55" a="1"/>
  <c r="D20" i="55" a="1"/>
  <c r="O8" i="55" a="1"/>
  <c r="L13" i="55" a="1"/>
  <c r="G10" i="3"/>
  <c r="M10" i="55" a="1"/>
  <c r="M20" i="55" a="1"/>
  <c r="A19" i="55" a="1"/>
  <c r="N7" i="55" a="1"/>
  <c r="B10" i="55" a="1"/>
  <c r="J4" i="55" a="1"/>
  <c r="P12" i="3"/>
  <c r="G18" i="55" a="1"/>
  <c r="M7" i="55" a="1"/>
  <c r="I28" i="3"/>
  <c r="L17" i="55" a="1"/>
  <c r="I14" i="3"/>
  <c r="M14" i="55" a="1"/>
  <c r="M18" i="55" a="1"/>
  <c r="R32" i="3"/>
  <c r="O12" i="3"/>
  <c r="E6" i="55" a="1"/>
  <c r="G22" i="3"/>
  <c r="P17" i="55" a="1"/>
  <c r="E46" i="3"/>
  <c r="P9" i="55" a="1"/>
  <c r="P6" i="55" a="1"/>
  <c r="B7" i="55" a="1"/>
  <c r="K17" i="55" a="1"/>
  <c r="O2" i="55" a="1"/>
  <c r="N4" i="55" a="1"/>
  <c r="G7" i="55" a="1"/>
  <c r="M8" i="3"/>
  <c r="L10" i="3"/>
  <c r="E40" i="3"/>
  <c r="I12" i="3"/>
  <c r="B17" i="55" a="1"/>
  <c r="J19" i="55" a="1"/>
  <c r="D34" i="3"/>
  <c r="E16" i="55" a="1"/>
  <c r="R34" i="3"/>
  <c r="P34" i="3"/>
  <c r="D8" i="55" a="1"/>
  <c r="K14" i="3"/>
  <c r="E42" i="3"/>
  <c r="C2" i="55" a="1"/>
  <c r="J8" i="55" a="1"/>
  <c r="H16" i="3"/>
  <c r="A15" i="55" a="1"/>
  <c r="E6" i="3"/>
  <c r="G4" i="55" a="1"/>
  <c r="F18" i="55" a="1"/>
  <c r="B13" i="55" a="1"/>
  <c r="J13" i="55" a="1"/>
  <c r="E18" i="3"/>
  <c r="L5" i="55" a="1"/>
  <c r="H5" i="55" a="1"/>
  <c r="G6" i="3"/>
  <c r="O19" i="55" a="1"/>
  <c r="F32" i="3"/>
  <c r="J21" i="55" a="1"/>
  <c r="G13" i="55" a="1"/>
  <c r="J14" i="3"/>
  <c r="D16" i="3"/>
  <c r="D30" i="3"/>
  <c r="C16" i="55" a="1"/>
  <c r="I20" i="3"/>
  <c r="E4" i="55" a="1"/>
  <c r="H28" i="3"/>
  <c r="F14" i="3"/>
  <c r="P32" i="3"/>
  <c r="B21" i="55" a="1"/>
  <c r="L20" i="3"/>
  <c r="P13" i="55" a="1"/>
  <c r="K40" i="3"/>
  <c r="Q28" i="3"/>
  <c r="C6" i="55" a="1"/>
  <c r="D14" i="55" a="1"/>
  <c r="N22" i="3"/>
  <c r="I22" i="3"/>
  <c r="P10" i="3"/>
  <c r="M6" i="55" a="1"/>
  <c r="D44" i="3"/>
  <c r="A6" i="55" a="1"/>
  <c r="G32" i="3"/>
  <c r="H24" i="3"/>
  <c r="P8" i="55" a="1"/>
  <c r="E10" i="3"/>
  <c r="N3" i="55" a="1"/>
  <c r="P15" i="55" a="1"/>
  <c r="F20" i="3"/>
  <c r="H14" i="3"/>
  <c r="L18" i="3"/>
  <c r="M12" i="3"/>
  <c r="C18" i="55" a="1"/>
  <c r="E20" i="3"/>
  <c r="O17" i="55" a="1"/>
  <c r="Q10" i="3"/>
  <c r="L18" i="55" a="1"/>
  <c r="G28" i="3"/>
  <c r="M19" i="55" a="1"/>
  <c r="B3" i="55" a="1"/>
  <c r="O10" i="55" a="1"/>
  <c r="H52" i="3"/>
  <c r="N21" i="55" a="1"/>
  <c r="Q16" i="3"/>
  <c r="H8" i="3"/>
  <c r="Q22" i="3"/>
  <c r="R18" i="3"/>
  <c r="M6" i="3"/>
  <c r="G24" i="3"/>
  <c r="L9" i="55" a="1"/>
  <c r="A5" i="55" a="1"/>
  <c r="I8" i="3"/>
  <c r="N12" i="3"/>
  <c r="K19" i="55" a="1"/>
  <c r="I15" i="55" a="1"/>
  <c r="K4" i="55" a="1"/>
  <c r="M18" i="3"/>
  <c r="E16" i="3"/>
  <c r="G30" i="3"/>
  <c r="A17" i="55" a="1"/>
  <c r="A7" i="55" a="1"/>
  <c r="O22" i="3"/>
  <c r="E12" i="3"/>
  <c r="N9" i="55" a="1"/>
  <c r="M3" i="55" a="1"/>
  <c r="M16" i="55" a="1"/>
  <c r="F12" i="3"/>
  <c r="G19" i="55" a="1"/>
  <c r="Q6" i="3"/>
  <c r="G8" i="3"/>
  <c r="H21" i="55" a="1"/>
  <c r="J42" i="3"/>
  <c r="M34" i="3"/>
  <c r="L4" i="55" a="1"/>
  <c r="E8" i="55" a="1"/>
  <c r="D12" i="3"/>
  <c r="M22" i="3"/>
  <c r="F10" i="55" a="1"/>
  <c r="F16" i="55" a="1"/>
  <c r="D24" i="3"/>
  <c r="K18" i="3"/>
  <c r="K20" i="3"/>
  <c r="M5" i="55" a="1"/>
  <c r="M10" i="3"/>
  <c r="Q30" i="3"/>
  <c r="D28" i="3"/>
  <c r="H22" i="3"/>
  <c r="B19" i="55" a="1"/>
  <c r="F34" i="3"/>
  <c r="R12" i="3"/>
  <c r="R8" i="3"/>
  <c r="L21" i="55" a="1"/>
  <c r="N18" i="55" a="1"/>
  <c r="I2" i="55" a="1"/>
  <c r="A2" i="55" a="1"/>
  <c r="L20" i="55" a="1"/>
  <c r="P3" i="55" a="1"/>
  <c r="L2" i="55" a="1"/>
  <c r="F13" i="55" a="1"/>
  <c r="K9" i="55" a="1"/>
  <c r="B8" i="55" a="1"/>
  <c r="M4" i="55" a="1"/>
  <c r="O6" i="3"/>
  <c r="J5" i="55" a="1"/>
  <c r="J10" i="3"/>
  <c r="C9" i="55" a="1"/>
  <c r="I32" i="3"/>
  <c r="N2" i="55" a="1"/>
  <c r="L24" i="3"/>
  <c r="I3" i="55" a="1"/>
  <c r="G18" i="3"/>
  <c r="Q24" i="3"/>
  <c r="A14" i="55" a="1"/>
  <c r="F14" i="55" a="1"/>
  <c r="M24" i="3"/>
  <c r="N14" i="55" a="1"/>
  <c r="K2" i="55" a="1"/>
  <c r="O8" i="3"/>
  <c r="K22" i="3"/>
  <c r="R24" i="3"/>
  <c r="I18" i="55" a="1"/>
  <c r="L15" i="55" a="1"/>
  <c r="H9" i="55" a="1"/>
  <c r="E7" i="55" a="1"/>
  <c r="P8" i="3"/>
  <c r="C20" i="55" a="1"/>
  <c r="K16" i="55" a="1"/>
  <c r="H20" i="55" a="1"/>
  <c r="B16" i="55" a="1"/>
  <c r="A8" i="55" a="1"/>
  <c r="F10" i="3"/>
  <c r="M30" i="3"/>
  <c r="L16" i="55" a="1"/>
  <c r="P24" i="3"/>
  <c r="L3" i="55" a="1"/>
  <c r="R22" i="3"/>
  <c r="K10" i="55" a="1"/>
  <c r="M20" i="3"/>
  <c r="N18" i="3"/>
  <c r="H15" i="55" a="1"/>
  <c r="N28" i="3"/>
  <c r="G8" i="55" a="1"/>
  <c r="K18" i="55" a="1"/>
  <c r="G26" i="3"/>
  <c r="R30" i="3"/>
  <c r="B108" i="10" l="1"/>
  <c r="AA15" i="10"/>
  <c r="N12" i="10"/>
  <c r="O11" i="10"/>
  <c r="AX10" i="10"/>
  <c r="B146" i="10"/>
  <c r="F13" i="1"/>
  <c r="AA14" i="10"/>
  <c r="C16" i="10"/>
  <c r="E14" i="10"/>
  <c r="E11" i="10"/>
  <c r="E16" i="10" s="1"/>
  <c r="F22" i="10" s="1"/>
  <c r="C102" i="10"/>
  <c r="E102" i="10" s="1"/>
  <c r="AL11" i="10"/>
  <c r="BJ11" i="10"/>
  <c r="B169" i="10"/>
  <c r="CH10" i="10"/>
  <c r="BV10" i="10"/>
  <c r="AY9" i="10"/>
  <c r="C57" i="10"/>
  <c r="E57" i="10" s="1"/>
  <c r="T13" i="5"/>
  <c r="W13" i="5" s="1"/>
  <c r="E177" i="10"/>
  <c r="E169" i="10"/>
  <c r="E167" i="10"/>
  <c r="CB11" i="10"/>
  <c r="CC10" i="10"/>
  <c r="E168" i="10"/>
  <c r="E166" i="10"/>
  <c r="H9" i="10"/>
  <c r="I8" i="10"/>
  <c r="AR9" i="10"/>
  <c r="AS8" i="10"/>
  <c r="BP9" i="10"/>
  <c r="BQ8" i="10"/>
  <c r="BU15" i="2"/>
  <c r="T10" i="10"/>
  <c r="AF10" i="10"/>
  <c r="BD10" i="10"/>
  <c r="R13" i="1"/>
  <c r="S13" i="1" s="1"/>
  <c r="BU5" i="2"/>
  <c r="BU8" i="2"/>
  <c r="BU17" i="2"/>
  <c r="BU10" i="2"/>
  <c r="BU6" i="2"/>
  <c r="BS17" i="2"/>
  <c r="BS13" i="2"/>
  <c r="BS11" i="2"/>
  <c r="BS19" i="2"/>
  <c r="BS8" i="2"/>
  <c r="BS16" i="2"/>
  <c r="BS20" i="2"/>
  <c r="BS9" i="2"/>
  <c r="BU11" i="2"/>
  <c r="BU9" i="2"/>
  <c r="BU13" i="2"/>
  <c r="BU14" i="2"/>
  <c r="BU7" i="2"/>
  <c r="BU18" i="2"/>
  <c r="BS10" i="2"/>
  <c r="BW10" i="2"/>
  <c r="BX10" i="2" s="1"/>
  <c r="BW11" i="2"/>
  <c r="BX11" i="2" s="1"/>
  <c r="BW6" i="2"/>
  <c r="BX6" i="2" s="1"/>
  <c r="BW20" i="2"/>
  <c r="BX20" i="2" s="1"/>
  <c r="BW19" i="2"/>
  <c r="BX19" i="2" s="1"/>
  <c r="BW9" i="2"/>
  <c r="BX9" i="2" s="1"/>
  <c r="BW14" i="2"/>
  <c r="BX14" i="2" s="1"/>
  <c r="BW15" i="2"/>
  <c r="BX15" i="2" s="1"/>
  <c r="K18" i="55"/>
  <c r="G8" i="55"/>
  <c r="H15" i="55"/>
  <c r="K10" i="55"/>
  <c r="L3" i="55"/>
  <c r="L16" i="55"/>
  <c r="A8" i="55"/>
  <c r="B16" i="55"/>
  <c r="H20" i="55"/>
  <c r="K16" i="55"/>
  <c r="C20" i="55"/>
  <c r="E7" i="55"/>
  <c r="H9" i="55"/>
  <c r="L15" i="55"/>
  <c r="I18" i="55"/>
  <c r="K2" i="55"/>
  <c r="N14" i="55"/>
  <c r="F14" i="55"/>
  <c r="A14" i="55"/>
  <c r="I3" i="55"/>
  <c r="N2" i="55"/>
  <c r="C9" i="55"/>
  <c r="J5" i="55"/>
  <c r="M4" i="55"/>
  <c r="B8" i="55"/>
  <c r="K9" i="55"/>
  <c r="F13" i="55"/>
  <c r="L2" i="55"/>
  <c r="P3" i="55"/>
  <c r="L20" i="55"/>
  <c r="A2" i="55"/>
  <c r="I2" i="55"/>
  <c r="N18" i="55"/>
  <c r="L21" i="55"/>
  <c r="B19" i="55"/>
  <c r="AM28" i="3"/>
  <c r="M5" i="55"/>
  <c r="AM24" i="3"/>
  <c r="F16" i="55"/>
  <c r="F10" i="55"/>
  <c r="AM12" i="3"/>
  <c r="E8" i="55"/>
  <c r="L4" i="55"/>
  <c r="H21" i="55"/>
  <c r="G19" i="55"/>
  <c r="M16" i="55"/>
  <c r="M3" i="55"/>
  <c r="N9" i="55"/>
  <c r="A7" i="55"/>
  <c r="A17" i="55"/>
  <c r="K4" i="55"/>
  <c r="I15" i="55"/>
  <c r="K19" i="55"/>
  <c r="A5" i="55"/>
  <c r="L9" i="55"/>
  <c r="N21" i="55"/>
  <c r="O10" i="55"/>
  <c r="B3" i="55"/>
  <c r="M19" i="55"/>
  <c r="L18" i="55"/>
  <c r="O17" i="55"/>
  <c r="C18" i="55"/>
  <c r="P15" i="55"/>
  <c r="N3" i="55"/>
  <c r="P8" i="55"/>
  <c r="A6" i="55"/>
  <c r="AM44" i="3"/>
  <c r="M6" i="55"/>
  <c r="D14" i="55"/>
  <c r="C6" i="55"/>
  <c r="P13" i="55"/>
  <c r="B21" i="55"/>
  <c r="E4" i="55"/>
  <c r="C16" i="55"/>
  <c r="AM30" i="3"/>
  <c r="AM16" i="3"/>
  <c r="G13" i="55"/>
  <c r="J21" i="55"/>
  <c r="O19" i="55"/>
  <c r="H5" i="55"/>
  <c r="L5" i="55"/>
  <c r="J13" i="55"/>
  <c r="B13" i="55"/>
  <c r="F18" i="55"/>
  <c r="G4" i="55"/>
  <c r="AM6" i="3"/>
  <c r="A15" i="55"/>
  <c r="J8" i="55"/>
  <c r="C2" i="55"/>
  <c r="D8" i="55"/>
  <c r="E16" i="55"/>
  <c r="AM34" i="3"/>
  <c r="J19" i="55"/>
  <c r="B17" i="55"/>
  <c r="G7" i="55"/>
  <c r="N4" i="55"/>
  <c r="O2" i="55"/>
  <c r="K17" i="55"/>
  <c r="B7" i="55"/>
  <c r="P6" i="55"/>
  <c r="P9" i="55"/>
  <c r="P17" i="55"/>
  <c r="E6" i="55"/>
  <c r="M18" i="55"/>
  <c r="M14" i="55"/>
  <c r="L17" i="55"/>
  <c r="M7" i="55"/>
  <c r="G18" i="55"/>
  <c r="J4" i="55"/>
  <c r="B10" i="55"/>
  <c r="N7" i="55"/>
  <c r="A19" i="55"/>
  <c r="M20" i="55"/>
  <c r="M10" i="55"/>
  <c r="L13" i="55"/>
  <c r="O8" i="55"/>
  <c r="D20" i="55"/>
  <c r="D7" i="55"/>
  <c r="M15" i="55"/>
  <c r="I14" i="55"/>
  <c r="E5" i="55"/>
  <c r="O21" i="55"/>
  <c r="P18" i="55"/>
  <c r="J3" i="55"/>
  <c r="H16" i="55"/>
  <c r="AM20" i="3"/>
  <c r="P2" i="55"/>
  <c r="AM32" i="3"/>
  <c r="H7" i="55"/>
  <c r="J18" i="55"/>
  <c r="O5" i="55"/>
  <c r="A18" i="55"/>
  <c r="P10" i="55"/>
  <c r="A10" i="55"/>
  <c r="P4" i="55"/>
  <c r="M9" i="55"/>
  <c r="J15" i="55"/>
  <c r="D19" i="55"/>
  <c r="C14" i="55"/>
  <c r="F8" i="55"/>
  <c r="A9" i="55"/>
  <c r="D4" i="55"/>
  <c r="D17" i="55"/>
  <c r="J9" i="55"/>
  <c r="K6" i="55"/>
  <c r="P14" i="55"/>
  <c r="I21" i="55"/>
  <c r="J17" i="55"/>
  <c r="P5" i="55"/>
  <c r="H17" i="55"/>
  <c r="G2" i="55"/>
  <c r="K21" i="55"/>
  <c r="D6" i="55"/>
  <c r="O7" i="55"/>
  <c r="D9" i="55"/>
  <c r="O18" i="55"/>
  <c r="K7" i="55"/>
  <c r="E19" i="55"/>
  <c r="AM14" i="3"/>
  <c r="N15" i="55"/>
  <c r="D10" i="55"/>
  <c r="E10" i="55"/>
  <c r="O3" i="55"/>
  <c r="B15" i="55"/>
  <c r="D15" i="55"/>
  <c r="I5" i="55"/>
  <c r="G17" i="55"/>
  <c r="J14" i="55"/>
  <c r="F19" i="55"/>
  <c r="G5" i="55"/>
  <c r="E18" i="55"/>
  <c r="O16" i="55"/>
  <c r="O13" i="55"/>
  <c r="D18" i="55"/>
  <c r="P21" i="55"/>
  <c r="O15" i="55"/>
  <c r="O4" i="55"/>
  <c r="AM42" i="3"/>
  <c r="H4" i="55"/>
  <c r="N17" i="55"/>
  <c r="K5" i="55"/>
  <c r="D5" i="55"/>
  <c r="AM18" i="3"/>
  <c r="J10" i="55"/>
  <c r="B20" i="55"/>
  <c r="D2" i="55"/>
  <c r="E2" i="55"/>
  <c r="J16" i="55"/>
  <c r="C3" i="55"/>
  <c r="D16" i="55"/>
  <c r="F7" i="55"/>
  <c r="P7" i="55"/>
  <c r="H14" i="55"/>
  <c r="B4" i="55"/>
  <c r="E15" i="55"/>
  <c r="F5" i="55"/>
  <c r="F20" i="55"/>
  <c r="G9" i="55"/>
  <c r="F4" i="55"/>
  <c r="A16" i="55"/>
  <c r="A20" i="55"/>
  <c r="N8" i="55"/>
  <c r="G21" i="55"/>
  <c r="M17" i="55"/>
  <c r="D21" i="55"/>
  <c r="G15" i="55"/>
  <c r="A13" i="55"/>
  <c r="B14" i="55"/>
  <c r="L14" i="55"/>
  <c r="N10" i="55"/>
  <c r="H18" i="55"/>
  <c r="I13" i="55"/>
  <c r="P20" i="55"/>
  <c r="L10" i="55"/>
  <c r="C21" i="55"/>
  <c r="H2" i="55"/>
  <c r="E13" i="55"/>
  <c r="D13" i="55"/>
  <c r="E20" i="55"/>
  <c r="C15" i="55"/>
  <c r="L7" i="55"/>
  <c r="F3" i="55"/>
  <c r="J20" i="55"/>
  <c r="G16" i="55"/>
  <c r="F2" i="55"/>
  <c r="H8" i="55"/>
  <c r="C5" i="55"/>
  <c r="O14" i="55"/>
  <c r="M21" i="55"/>
  <c r="G20" i="55"/>
  <c r="G6" i="55"/>
  <c r="G14" i="55"/>
  <c r="L19" i="55"/>
  <c r="I10" i="55"/>
  <c r="D3" i="55"/>
  <c r="M13" i="55"/>
  <c r="C8" i="55"/>
  <c r="AM8" i="3"/>
  <c r="E3" i="55"/>
  <c r="B18" i="55"/>
  <c r="E21" i="55"/>
  <c r="C13" i="55"/>
  <c r="I7" i="55"/>
  <c r="F15" i="55"/>
  <c r="L8" i="55"/>
  <c r="I20" i="55"/>
  <c r="J6" i="55"/>
  <c r="AM48" i="3"/>
  <c r="C17" i="55"/>
  <c r="H6" i="55"/>
  <c r="K14" i="55"/>
  <c r="P16" i="55"/>
  <c r="E9" i="55"/>
  <c r="AM26" i="3"/>
  <c r="I19" i="55"/>
  <c r="O20" i="55"/>
  <c r="C10" i="55"/>
  <c r="N19" i="55"/>
  <c r="AM10" i="3"/>
  <c r="K13" i="55"/>
  <c r="N16" i="55"/>
  <c r="K15" i="55"/>
  <c r="A4" i="55"/>
  <c r="L6" i="55"/>
  <c r="O9" i="55"/>
  <c r="AM22" i="3"/>
  <c r="F21" i="55"/>
  <c r="K20" i="55"/>
  <c r="G10" i="55"/>
  <c r="I4" i="55"/>
  <c r="F17" i="55"/>
  <c r="O6" i="55"/>
  <c r="H19" i="55"/>
  <c r="H3" i="55"/>
  <c r="I6" i="55"/>
  <c r="I8" i="55"/>
  <c r="A21" i="55"/>
  <c r="E14" i="55"/>
  <c r="M2" i="55"/>
  <c r="I17" i="55"/>
  <c r="N13" i="55"/>
  <c r="A3" i="55"/>
  <c r="E17" i="55"/>
  <c r="H10" i="55"/>
  <c r="I16" i="55"/>
  <c r="F9" i="55"/>
  <c r="M8" i="55"/>
  <c r="C19" i="55"/>
  <c r="B2" i="55"/>
  <c r="I9" i="55"/>
  <c r="AM52" i="3"/>
  <c r="N6" i="55"/>
  <c r="P19" i="55"/>
  <c r="AM46" i="3"/>
  <c r="J2" i="55"/>
  <c r="B5" i="55"/>
  <c r="F6" i="55"/>
  <c r="G3" i="55"/>
  <c r="C4" i="55"/>
  <c r="C7" i="55"/>
  <c r="K8" i="55"/>
  <c r="J7" i="55"/>
  <c r="K3" i="55"/>
  <c r="H13" i="55"/>
  <c r="N5" i="55"/>
  <c r="B9" i="55"/>
  <c r="B6" i="55"/>
  <c r="N20" i="55"/>
  <c r="AM50" i="3"/>
  <c r="AM40" i="3"/>
  <c r="G155" i="1"/>
  <c r="I155" i="1" s="1"/>
  <c r="J155" i="1" s="1"/>
  <c r="A155" i="1" s="1"/>
  <c r="G162" i="1"/>
  <c r="I162" i="1" s="1"/>
  <c r="J162" i="1" s="1"/>
  <c r="A162" i="1" s="1"/>
  <c r="G160" i="1"/>
  <c r="I160" i="1" s="1"/>
  <c r="J160" i="1" s="1"/>
  <c r="A160" i="1" s="1"/>
  <c r="G161" i="1"/>
  <c r="I161" i="1" s="1"/>
  <c r="J161" i="1" s="1"/>
  <c r="A161" i="1" s="1"/>
  <c r="G149" i="1"/>
  <c r="I149" i="1" s="1"/>
  <c r="J149" i="1" s="1"/>
  <c r="A149" i="1" s="1"/>
  <c r="G146" i="1"/>
  <c r="I146" i="1" s="1"/>
  <c r="J146" i="1" s="1"/>
  <c r="A146" i="1" s="1"/>
  <c r="G154" i="1"/>
  <c r="I154" i="1" s="1"/>
  <c r="J154" i="1" s="1"/>
  <c r="A154" i="1" s="1"/>
  <c r="G157" i="1"/>
  <c r="I157" i="1" s="1"/>
  <c r="J157" i="1" s="1"/>
  <c r="A157" i="1" s="1"/>
  <c r="G152" i="1"/>
  <c r="I152" i="1" s="1"/>
  <c r="J152" i="1" s="1"/>
  <c r="A152" i="1" s="1"/>
  <c r="G151" i="1"/>
  <c r="I151" i="1" s="1"/>
  <c r="J151" i="1" s="1"/>
  <c r="A151" i="1" s="1"/>
  <c r="G159" i="1"/>
  <c r="I159" i="1" s="1"/>
  <c r="J159" i="1" s="1"/>
  <c r="A159" i="1" s="1"/>
  <c r="G158" i="1"/>
  <c r="I158" i="1" s="1"/>
  <c r="J158" i="1" s="1"/>
  <c r="A158" i="1" s="1"/>
  <c r="G148" i="1"/>
  <c r="I148" i="1" s="1"/>
  <c r="J148" i="1" s="1"/>
  <c r="A148" i="1" s="1"/>
  <c r="G150" i="1"/>
  <c r="I150" i="1" s="1"/>
  <c r="J150" i="1" s="1"/>
  <c r="A150" i="1" s="1"/>
  <c r="G156" i="1"/>
  <c r="I156" i="1" s="1"/>
  <c r="J156" i="1" s="1"/>
  <c r="A156" i="1" s="1"/>
  <c r="G153" i="1"/>
  <c r="I153" i="1" s="1"/>
  <c r="J153" i="1" s="1"/>
  <c r="A153" i="1" s="1"/>
  <c r="G147" i="1"/>
  <c r="I147" i="1" s="1"/>
  <c r="J147" i="1" s="1"/>
  <c r="A147" i="1" s="1"/>
  <c r="R4" i="3"/>
  <c r="AF11" i="10" l="1"/>
  <c r="AG10" i="10"/>
  <c r="B114" i="10"/>
  <c r="BQ9" i="10"/>
  <c r="BP10" i="10"/>
  <c r="B179" i="10"/>
  <c r="AS9" i="10"/>
  <c r="AR10" i="10"/>
  <c r="B135" i="10"/>
  <c r="I9" i="10"/>
  <c r="H10" i="10"/>
  <c r="B69" i="10"/>
  <c r="CE10" i="10"/>
  <c r="C202" i="10"/>
  <c r="E202" i="10" s="1"/>
  <c r="C146" i="10"/>
  <c r="E146" i="10" s="1"/>
  <c r="BA9" i="10"/>
  <c r="CH11" i="10"/>
  <c r="B213" i="10"/>
  <c r="CI10" i="10"/>
  <c r="BJ12" i="10"/>
  <c r="B170" i="10"/>
  <c r="BK11" i="10"/>
  <c r="C107" i="10"/>
  <c r="E107" i="10" s="1"/>
  <c r="I106" i="10" s="1"/>
  <c r="AC14" i="10"/>
  <c r="AA16" i="10"/>
  <c r="C82" i="10"/>
  <c r="E82" i="10" s="1"/>
  <c r="Q11" i="10"/>
  <c r="BD11" i="10"/>
  <c r="BE10" i="10"/>
  <c r="B158" i="10"/>
  <c r="T11" i="10"/>
  <c r="U10" i="10"/>
  <c r="B92" i="10"/>
  <c r="BS8" i="10"/>
  <c r="C178" i="10"/>
  <c r="E178" i="10" s="1"/>
  <c r="AU8" i="10"/>
  <c r="C134" i="10"/>
  <c r="E134" i="10" s="1"/>
  <c r="K8" i="10"/>
  <c r="C68" i="10"/>
  <c r="E68" i="10" s="1"/>
  <c r="CC11" i="10"/>
  <c r="CB12" i="10"/>
  <c r="B203" i="10"/>
  <c r="I57" i="10"/>
  <c r="I61" i="10"/>
  <c r="I59" i="10"/>
  <c r="I62" i="10"/>
  <c r="BV11" i="10"/>
  <c r="B191" i="10"/>
  <c r="BW10" i="10"/>
  <c r="B126" i="10"/>
  <c r="AL12" i="10"/>
  <c r="AM11" i="10"/>
  <c r="I58" i="10"/>
  <c r="AY10" i="10"/>
  <c r="B147" i="10"/>
  <c r="AX11" i="10"/>
  <c r="N13" i="10"/>
  <c r="B83" i="10"/>
  <c r="O12" i="10"/>
  <c r="AC15" i="10"/>
  <c r="C108" i="10"/>
  <c r="E108" i="10" s="1"/>
  <c r="I102" i="10" s="1"/>
  <c r="I103" i="10"/>
  <c r="I60" i="10"/>
  <c r="J11" i="55"/>
  <c r="H22" i="55"/>
  <c r="B11" i="55"/>
  <c r="N22" i="55"/>
  <c r="M11" i="55"/>
  <c r="F11" i="55"/>
  <c r="E22" i="55"/>
  <c r="A22" i="55"/>
  <c r="E11" i="55"/>
  <c r="E12" i="55" s="1"/>
  <c r="O22" i="55"/>
  <c r="G11" i="55"/>
  <c r="J22" i="55"/>
  <c r="I11" i="55"/>
  <c r="L11" i="55"/>
  <c r="K11" i="55"/>
  <c r="K22" i="55"/>
  <c r="C22" i="55"/>
  <c r="M22" i="55"/>
  <c r="D22" i="55"/>
  <c r="H11" i="55"/>
  <c r="H12" i="55" s="1"/>
  <c r="I22" i="55"/>
  <c r="D11" i="55"/>
  <c r="P11" i="55"/>
  <c r="L22" i="55"/>
  <c r="O11" i="55"/>
  <c r="C11" i="55"/>
  <c r="B22" i="55"/>
  <c r="G22" i="55"/>
  <c r="P22" i="55"/>
  <c r="A11" i="55"/>
  <c r="F22" i="55"/>
  <c r="N11" i="55"/>
  <c r="N12" i="55" s="1"/>
  <c r="I104" i="10" l="1"/>
  <c r="AX12" i="10"/>
  <c r="B148" i="10"/>
  <c r="AY11" i="10"/>
  <c r="C147" i="10"/>
  <c r="E147" i="10" s="1"/>
  <c r="BA10" i="10"/>
  <c r="C126" i="10"/>
  <c r="AO11" i="10"/>
  <c r="CE11" i="10"/>
  <c r="C203" i="10"/>
  <c r="E203" i="10" s="1"/>
  <c r="T12" i="10"/>
  <c r="U11" i="10"/>
  <c r="B93" i="10"/>
  <c r="C158" i="10"/>
  <c r="E158" i="10" s="1"/>
  <c r="BG10" i="10"/>
  <c r="I105" i="10"/>
  <c r="I101" i="10"/>
  <c r="CK10" i="10"/>
  <c r="C213" i="10"/>
  <c r="E213" i="10" s="1"/>
  <c r="CI11" i="10"/>
  <c r="CH12" i="10"/>
  <c r="B214" i="10"/>
  <c r="H11" i="10"/>
  <c r="I10" i="10"/>
  <c r="B70" i="10"/>
  <c r="AU9" i="10"/>
  <c r="C135" i="10"/>
  <c r="E135" i="10" s="1"/>
  <c r="BP11" i="10"/>
  <c r="BQ10" i="10"/>
  <c r="B180" i="10"/>
  <c r="AG11" i="10"/>
  <c r="AF12" i="10"/>
  <c r="B115" i="10"/>
  <c r="C83" i="10"/>
  <c r="E83" i="10" s="1"/>
  <c r="Q12" i="10"/>
  <c r="N14" i="10"/>
  <c r="O13" i="10"/>
  <c r="B84" i="10"/>
  <c r="AL13" i="10"/>
  <c r="B127" i="10"/>
  <c r="AM12" i="10"/>
  <c r="BY10" i="10"/>
  <c r="C191" i="10"/>
  <c r="E191" i="10" s="1"/>
  <c r="BV12" i="10"/>
  <c r="B192" i="10"/>
  <c r="BW11" i="10"/>
  <c r="CB13" i="10"/>
  <c r="CC12" i="10"/>
  <c r="B204" i="10"/>
  <c r="C92" i="10"/>
  <c r="E92" i="10" s="1"/>
  <c r="W10" i="10"/>
  <c r="BD12" i="10"/>
  <c r="BE11" i="10"/>
  <c r="B159" i="10"/>
  <c r="AC16" i="10"/>
  <c r="AD22" i="10" s="1"/>
  <c r="C170" i="10"/>
  <c r="E170" i="10" s="1"/>
  <c r="BM11" i="10"/>
  <c r="BK12" i="10"/>
  <c r="BJ13" i="10"/>
  <c r="B171" i="10"/>
  <c r="K9" i="10"/>
  <c r="C69" i="10"/>
  <c r="E69" i="10" s="1"/>
  <c r="AR11" i="10"/>
  <c r="B136" i="10"/>
  <c r="AS10" i="10"/>
  <c r="C179" i="10"/>
  <c r="E179" i="10" s="1"/>
  <c r="BS9" i="10"/>
  <c r="AI10" i="10"/>
  <c r="C114" i="10"/>
  <c r="E114" i="10" s="1"/>
  <c r="O12" i="55"/>
  <c r="K12" i="55"/>
  <c r="J12" i="55"/>
  <c r="I12" i="55"/>
  <c r="G12" i="55"/>
  <c r="M12" i="55"/>
  <c r="B12" i="55"/>
  <c r="P12" i="55"/>
  <c r="A12" i="55"/>
  <c r="Q11" i="55"/>
  <c r="C12" i="55"/>
  <c r="D12" i="55"/>
  <c r="L12" i="55"/>
  <c r="Q22" i="55"/>
  <c r="F12" i="55"/>
  <c r="N4" i="3"/>
  <c r="C136" i="10" l="1"/>
  <c r="E136" i="10" s="1"/>
  <c r="AU10" i="10"/>
  <c r="AS11" i="10"/>
  <c r="AR12" i="10"/>
  <c r="B137" i="10"/>
  <c r="C171" i="10"/>
  <c r="E171" i="10" s="1"/>
  <c r="BM12" i="10"/>
  <c r="BD13" i="10"/>
  <c r="BE12" i="10"/>
  <c r="B160" i="10"/>
  <c r="CC13" i="10"/>
  <c r="CB14" i="10"/>
  <c r="B205" i="10"/>
  <c r="C84" i="10"/>
  <c r="E84" i="10" s="1"/>
  <c r="Q13" i="10"/>
  <c r="AI11" i="10"/>
  <c r="C115" i="10"/>
  <c r="E115" i="10" s="1"/>
  <c r="BS10" i="10"/>
  <c r="C180" i="10"/>
  <c r="E180" i="10" s="1"/>
  <c r="H12" i="10"/>
  <c r="I11" i="10"/>
  <c r="B71" i="10"/>
  <c r="CI12" i="10"/>
  <c r="CH13" i="10"/>
  <c r="B215" i="10"/>
  <c r="W11" i="10"/>
  <c r="C93" i="10"/>
  <c r="E93" i="10" s="1"/>
  <c r="C148" i="10"/>
  <c r="E148" i="10" s="1"/>
  <c r="BA11" i="10"/>
  <c r="AY12" i="10"/>
  <c r="AX13" i="10"/>
  <c r="B149" i="10"/>
  <c r="BJ14" i="10"/>
  <c r="B172" i="10"/>
  <c r="BK13" i="10"/>
  <c r="BG11" i="10"/>
  <c r="C159" i="10"/>
  <c r="E159" i="10" s="1"/>
  <c r="CE12" i="10"/>
  <c r="C204" i="10"/>
  <c r="E204" i="10" s="1"/>
  <c r="C192" i="10"/>
  <c r="E192" i="10" s="1"/>
  <c r="BY11" i="10"/>
  <c r="BV13" i="10"/>
  <c r="B193" i="10"/>
  <c r="BW12" i="10"/>
  <c r="AO12" i="10"/>
  <c r="C127" i="10"/>
  <c r="B128" i="10"/>
  <c r="AL14" i="10"/>
  <c r="AM13" i="10"/>
  <c r="N15" i="10"/>
  <c r="B85" i="10"/>
  <c r="O14" i="10"/>
  <c r="AF13" i="10"/>
  <c r="AG12" i="10"/>
  <c r="B116" i="10"/>
  <c r="BP12" i="10"/>
  <c r="BQ11" i="10"/>
  <c r="B181" i="10"/>
  <c r="K10" i="10"/>
  <c r="C70" i="10"/>
  <c r="E70" i="10" s="1"/>
  <c r="C214" i="10"/>
  <c r="E214" i="10" s="1"/>
  <c r="CK11" i="10"/>
  <c r="T13" i="10"/>
  <c r="U12" i="10"/>
  <c r="B94" i="10"/>
  <c r="C94" i="10" l="1"/>
  <c r="E94" i="10" s="1"/>
  <c r="W12" i="10"/>
  <c r="C181" i="10"/>
  <c r="E181" i="10" s="1"/>
  <c r="BS11" i="10"/>
  <c r="AG13" i="10"/>
  <c r="AF14" i="10"/>
  <c r="B117" i="10"/>
  <c r="C128" i="10"/>
  <c r="AO13" i="10"/>
  <c r="BY12" i="10"/>
  <c r="C193" i="10"/>
  <c r="E193" i="10" s="1"/>
  <c r="BV14" i="10"/>
  <c r="B194" i="10"/>
  <c r="BW13" i="10"/>
  <c r="BM13" i="10"/>
  <c r="C172" i="10"/>
  <c r="E172" i="10" s="1"/>
  <c r="BJ15" i="10"/>
  <c r="B173" i="10"/>
  <c r="BK14" i="10"/>
  <c r="AY13" i="10"/>
  <c r="AX14" i="10"/>
  <c r="B150" i="10"/>
  <c r="CK12" i="10"/>
  <c r="C215" i="10"/>
  <c r="E215" i="10" s="1"/>
  <c r="H13" i="10"/>
  <c r="I12" i="10"/>
  <c r="B72" i="10"/>
  <c r="CB15" i="10"/>
  <c r="CC14" i="10"/>
  <c r="B206" i="10"/>
  <c r="BE13" i="10"/>
  <c r="BD14" i="10"/>
  <c r="B161" i="10"/>
  <c r="AR13" i="10"/>
  <c r="AS12" i="10"/>
  <c r="B138" i="10"/>
  <c r="T14" i="10"/>
  <c r="U13" i="10"/>
  <c r="B95" i="10"/>
  <c r="BP13" i="10"/>
  <c r="BQ12" i="10"/>
  <c r="B182" i="10"/>
  <c r="AI12" i="10"/>
  <c r="C116" i="10"/>
  <c r="E116" i="10" s="1"/>
  <c r="C85" i="10"/>
  <c r="E85" i="10" s="1"/>
  <c r="Q14" i="10"/>
  <c r="O15" i="10"/>
  <c r="B86" i="10"/>
  <c r="AM14" i="10"/>
  <c r="AL15" i="10"/>
  <c r="B129" i="10"/>
  <c r="BA12" i="10"/>
  <c r="C149" i="10"/>
  <c r="E149" i="10" s="1"/>
  <c r="CH14" i="10"/>
  <c r="B216" i="10"/>
  <c r="CI13" i="10"/>
  <c r="K11" i="10"/>
  <c r="C71" i="10"/>
  <c r="E71" i="10" s="1"/>
  <c r="CE13" i="10"/>
  <c r="C205" i="10"/>
  <c r="E205" i="10" s="1"/>
  <c r="BG12" i="10"/>
  <c r="C160" i="10"/>
  <c r="E160" i="10" s="1"/>
  <c r="C137" i="10"/>
  <c r="E137" i="10" s="1"/>
  <c r="AU11" i="10"/>
  <c r="C129" i="10" l="1"/>
  <c r="AO14" i="10"/>
  <c r="Q15" i="10"/>
  <c r="Q16" i="10" s="1"/>
  <c r="C86" i="10"/>
  <c r="E86" i="10" s="1"/>
  <c r="BS12" i="10"/>
  <c r="C182" i="10"/>
  <c r="E182" i="10" s="1"/>
  <c r="T15" i="10"/>
  <c r="U14" i="10"/>
  <c r="B96" i="10"/>
  <c r="AU12" i="10"/>
  <c r="C138" i="10"/>
  <c r="E138" i="10" s="1"/>
  <c r="BG13" i="10"/>
  <c r="C161" i="10"/>
  <c r="E161" i="10" s="1"/>
  <c r="CE14" i="10"/>
  <c r="C206" i="10"/>
  <c r="E206" i="10" s="1"/>
  <c r="C72" i="10"/>
  <c r="E72" i="10" s="1"/>
  <c r="K12" i="10"/>
  <c r="C150" i="10"/>
  <c r="E150" i="10" s="1"/>
  <c r="BA13" i="10"/>
  <c r="BY13" i="10"/>
  <c r="C194" i="10"/>
  <c r="E194" i="10" s="1"/>
  <c r="BW14" i="10"/>
  <c r="B195" i="10"/>
  <c r="BV15" i="10"/>
  <c r="AF15" i="10"/>
  <c r="AG14" i="10"/>
  <c r="B118" i="10"/>
  <c r="C216" i="10"/>
  <c r="E216" i="10" s="1"/>
  <c r="CK13" i="10"/>
  <c r="CH15" i="10"/>
  <c r="B217" i="10"/>
  <c r="CI14" i="10"/>
  <c r="B130" i="10"/>
  <c r="AM15" i="10"/>
  <c r="O16" i="10"/>
  <c r="BQ13" i="10"/>
  <c r="BP14" i="10"/>
  <c r="B183" i="10"/>
  <c r="C95" i="10"/>
  <c r="E95" i="10" s="1"/>
  <c r="W13" i="10"/>
  <c r="AR14" i="10"/>
  <c r="AS13" i="10"/>
  <c r="B139" i="10"/>
  <c r="BD15" i="10"/>
  <c r="BE14" i="10"/>
  <c r="B162" i="10"/>
  <c r="CC15" i="10"/>
  <c r="B207" i="10"/>
  <c r="I13" i="10"/>
  <c r="H14" i="10"/>
  <c r="B73" i="10"/>
  <c r="AY14" i="10"/>
  <c r="B151" i="10"/>
  <c r="AX15" i="10"/>
  <c r="BM14" i="10"/>
  <c r="C173" i="10"/>
  <c r="E173" i="10" s="1"/>
  <c r="BK15" i="10"/>
  <c r="BK16" i="10" s="1"/>
  <c r="B174" i="10"/>
  <c r="AI13" i="10"/>
  <c r="C117" i="10"/>
  <c r="E117" i="10" s="1"/>
  <c r="AY15" i="10" l="1"/>
  <c r="B152" i="10"/>
  <c r="BA14" i="10"/>
  <c r="C151" i="10"/>
  <c r="E151" i="10" s="1"/>
  <c r="AY16" i="10"/>
  <c r="H15" i="10"/>
  <c r="I14" i="10"/>
  <c r="B74" i="10"/>
  <c r="BE15" i="10"/>
  <c r="B163" i="10"/>
  <c r="C139" i="10"/>
  <c r="E139" i="10" s="1"/>
  <c r="AU13" i="10"/>
  <c r="BP15" i="10"/>
  <c r="BQ14" i="10"/>
  <c r="B184" i="10"/>
  <c r="C217" i="10"/>
  <c r="E217" i="10" s="1"/>
  <c r="CK14" i="10"/>
  <c r="B218" i="10"/>
  <c r="CI15" i="10"/>
  <c r="AI14" i="10"/>
  <c r="C118" i="10"/>
  <c r="E118" i="10" s="1"/>
  <c r="B196" i="10"/>
  <c r="BW15" i="10"/>
  <c r="BY14" i="10"/>
  <c r="C195" i="10"/>
  <c r="E195" i="10" s="1"/>
  <c r="W14" i="10"/>
  <c r="C96" i="10"/>
  <c r="E96" i="10" s="1"/>
  <c r="R22" i="10"/>
  <c r="C174" i="10"/>
  <c r="E174" i="10" s="1"/>
  <c r="BM15" i="10"/>
  <c r="BM16" i="10" s="1"/>
  <c r="BN22" i="10" s="1"/>
  <c r="K13" i="10"/>
  <c r="C73" i="10"/>
  <c r="E73" i="10" s="1"/>
  <c r="CE15" i="10"/>
  <c r="CE16" i="10" s="1"/>
  <c r="C207" i="10"/>
  <c r="E207" i="10" s="1"/>
  <c r="I201" i="10" s="1"/>
  <c r="CC16" i="10"/>
  <c r="BG14" i="10"/>
  <c r="C162" i="10"/>
  <c r="E162" i="10" s="1"/>
  <c r="BE16" i="10"/>
  <c r="AR15" i="10"/>
  <c r="AS14" i="10"/>
  <c r="B140" i="10"/>
  <c r="C183" i="10"/>
  <c r="E183" i="10" s="1"/>
  <c r="BS13" i="10"/>
  <c r="C130" i="10"/>
  <c r="AO15" i="10"/>
  <c r="AO16" i="10" s="1"/>
  <c r="CI16" i="10"/>
  <c r="AG15" i="10"/>
  <c r="B119" i="10"/>
  <c r="BW16" i="10"/>
  <c r="U15" i="10"/>
  <c r="B97" i="10"/>
  <c r="I84" i="10"/>
  <c r="I83" i="10"/>
  <c r="I79" i="10"/>
  <c r="I81" i="10"/>
  <c r="I82" i="10"/>
  <c r="I80" i="10"/>
  <c r="AM16" i="10"/>
  <c r="P4" i="3"/>
  <c r="H4" i="3"/>
  <c r="AI15" i="10" l="1"/>
  <c r="AI16" i="10" s="1"/>
  <c r="C119" i="10"/>
  <c r="E119" i="10" s="1"/>
  <c r="AS15" i="10"/>
  <c r="B141" i="10"/>
  <c r="CF22" i="10"/>
  <c r="I171" i="10"/>
  <c r="I168" i="10"/>
  <c r="I167" i="10"/>
  <c r="I169" i="10"/>
  <c r="I170" i="10"/>
  <c r="I172" i="10"/>
  <c r="I202" i="10"/>
  <c r="I205" i="10"/>
  <c r="C196" i="10"/>
  <c r="E196" i="10" s="1"/>
  <c r="BY15" i="10"/>
  <c r="BY16" i="10" s="1"/>
  <c r="BZ22" i="10" s="1"/>
  <c r="AG16" i="10"/>
  <c r="C218" i="10"/>
  <c r="E218" i="10" s="1"/>
  <c r="CK15" i="10"/>
  <c r="CK16" i="10" s="1"/>
  <c r="CL22" i="10" s="1"/>
  <c r="BQ15" i="10"/>
  <c r="B185" i="10"/>
  <c r="BG15" i="10"/>
  <c r="C163" i="10"/>
  <c r="E163" i="10" s="1"/>
  <c r="K14" i="10"/>
  <c r="C74" i="10"/>
  <c r="E74" i="10" s="1"/>
  <c r="C152" i="10"/>
  <c r="E152" i="10" s="1"/>
  <c r="BA15" i="10"/>
  <c r="BA16" i="10" s="1"/>
  <c r="BB22" i="10" s="1"/>
  <c r="I117" i="10"/>
  <c r="W15" i="10"/>
  <c r="C97" i="10"/>
  <c r="E97" i="10" s="1"/>
  <c r="AU14" i="10"/>
  <c r="C140" i="10"/>
  <c r="E140" i="10" s="1"/>
  <c r="BG16" i="10"/>
  <c r="BH22" i="10" s="1"/>
  <c r="I200" i="10"/>
  <c r="I203" i="10"/>
  <c r="U16" i="10"/>
  <c r="I204" i="10"/>
  <c r="W16" i="10"/>
  <c r="X22" i="10" s="1"/>
  <c r="I93" i="10"/>
  <c r="I94" i="10"/>
  <c r="BS14" i="10"/>
  <c r="C184" i="10"/>
  <c r="E184" i="10" s="1"/>
  <c r="I15" i="10"/>
  <c r="B75" i="10"/>
  <c r="E4" i="3"/>
  <c r="F4" i="3"/>
  <c r="D4" i="3"/>
  <c r="O4" i="3"/>
  <c r="J4" i="3"/>
  <c r="I4" i="3"/>
  <c r="K15" i="10" l="1"/>
  <c r="K16" i="10" s="1"/>
  <c r="C75" i="10"/>
  <c r="E75" i="10" s="1"/>
  <c r="I16" i="10"/>
  <c r="I161" i="10"/>
  <c r="I156" i="10"/>
  <c r="BS15" i="10"/>
  <c r="BS16" i="10" s="1"/>
  <c r="C185" i="10"/>
  <c r="E185" i="10" s="1"/>
  <c r="BQ16" i="10"/>
  <c r="I214" i="10"/>
  <c r="I216" i="10"/>
  <c r="I215" i="10"/>
  <c r="I213" i="10"/>
  <c r="I212" i="10"/>
  <c r="I211" i="10"/>
  <c r="I189" i="10"/>
  <c r="I190" i="10"/>
  <c r="I191" i="10"/>
  <c r="I193" i="10"/>
  <c r="I194" i="10"/>
  <c r="I192" i="10"/>
  <c r="I160" i="10"/>
  <c r="I158" i="10"/>
  <c r="I115" i="10"/>
  <c r="I112" i="10"/>
  <c r="I113" i="10"/>
  <c r="I116" i="10"/>
  <c r="I114" i="10"/>
  <c r="I92" i="10"/>
  <c r="I95" i="10"/>
  <c r="I148" i="10"/>
  <c r="I150" i="10"/>
  <c r="I147" i="10"/>
  <c r="I149" i="10"/>
  <c r="I145" i="10"/>
  <c r="I146" i="10"/>
  <c r="I91" i="10"/>
  <c r="I159" i="10"/>
  <c r="I157" i="10"/>
  <c r="C141" i="10"/>
  <c r="E141" i="10" s="1"/>
  <c r="I134" i="10" s="1"/>
  <c r="AU15" i="10"/>
  <c r="AU16" i="10" s="1"/>
  <c r="AV22" i="10" s="1"/>
  <c r="AS16" i="10"/>
  <c r="AJ22" i="10"/>
  <c r="I90" i="10"/>
  <c r="K4" i="3"/>
  <c r="M4" i="3"/>
  <c r="I180" i="10" l="1"/>
  <c r="I181" i="10"/>
  <c r="I179" i="10"/>
  <c r="I183" i="10"/>
  <c r="I178" i="10"/>
  <c r="I182" i="10"/>
  <c r="I137" i="10"/>
  <c r="I135" i="10"/>
  <c r="I72" i="10"/>
  <c r="I68" i="10"/>
  <c r="C47" i="10" s="1"/>
  <c r="I73" i="10"/>
  <c r="I69" i="10"/>
  <c r="C48" i="10" s="1"/>
  <c r="J13" i="1" s="1"/>
  <c r="J23" i="1" s="1"/>
  <c r="I70" i="10"/>
  <c r="I71" i="10"/>
  <c r="C50" i="10" s="1"/>
  <c r="L13" i="1" s="1"/>
  <c r="I138" i="10"/>
  <c r="I136" i="10"/>
  <c r="BT22" i="10"/>
  <c r="I139" i="10"/>
  <c r="L22" i="10"/>
  <c r="G4" i="3"/>
  <c r="Q4" i="3"/>
  <c r="AM4" i="3" l="1"/>
  <c r="L23" i="1"/>
  <c r="I13" i="1"/>
  <c r="I23" i="1" s="1"/>
  <c r="C49" i="10"/>
  <c r="K13" i="1" s="1"/>
  <c r="K23" i="1" s="1"/>
  <c r="C52" i="10"/>
  <c r="N13" i="1" s="1"/>
  <c r="N23" i="1" s="1"/>
  <c r="C51" i="10"/>
  <c r="M13" i="1" s="1"/>
  <c r="M23" i="1" s="1"/>
  <c r="C53" i="10" l="1"/>
  <c r="O13" i="1"/>
  <c r="P13" i="1" s="1"/>
  <c r="O23" i="1"/>
  <c r="P23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<sst xmlns="http://schemas.openxmlformats.org/spreadsheetml/2006/main" count="8268" uniqueCount="205">
  <si>
    <t>Best 10</t>
  </si>
  <si>
    <t>Average per round</t>
  </si>
  <si>
    <t>Position</t>
  </si>
  <si>
    <t>Name</t>
  </si>
  <si>
    <t>Matches</t>
  </si>
  <si>
    <t>Points</t>
  </si>
  <si>
    <t>Average</t>
  </si>
  <si>
    <t>Previous</t>
  </si>
  <si>
    <t>Birdie</t>
  </si>
  <si>
    <t>Par</t>
  </si>
  <si>
    <t>Bogey</t>
  </si>
  <si>
    <t>D Bogey</t>
  </si>
  <si>
    <t>Other</t>
  </si>
  <si>
    <t>Avg over</t>
  </si>
  <si>
    <t>Rounded</t>
  </si>
  <si>
    <t>Good Lists and Bad Lists</t>
  </si>
  <si>
    <t>Birdies</t>
  </si>
  <si>
    <t>Andy Linton</t>
  </si>
  <si>
    <t>Bette Mohsinger</t>
  </si>
  <si>
    <t>Bob Templeton</t>
  </si>
  <si>
    <t>Dave Taylor</t>
  </si>
  <si>
    <t>Ev Kauffman</t>
  </si>
  <si>
    <t>Gloria Poston</t>
  </si>
  <si>
    <t>Steve Fusco</t>
  </si>
  <si>
    <t>Mark Rusnak</t>
  </si>
  <si>
    <t>Pete Michalski</t>
  </si>
  <si>
    <t>Sue Michalski</t>
  </si>
  <si>
    <t>Susan Trottier</t>
  </si>
  <si>
    <t>Tim Hobbs</t>
  </si>
  <si>
    <t>Tom Mohsinger</t>
  </si>
  <si>
    <t>Pars</t>
  </si>
  <si>
    <t>Bogeys</t>
  </si>
  <si>
    <t>Dbl Bogeys</t>
  </si>
  <si>
    <t>Others</t>
  </si>
  <si>
    <t>Avg over Par</t>
  </si>
  <si>
    <t>Summary of Scores</t>
  </si>
  <si>
    <t>Bonus</t>
  </si>
  <si>
    <t xml:space="preserve">Match </t>
  </si>
  <si>
    <t>Total</t>
  </si>
  <si>
    <t>Current Week</t>
  </si>
  <si>
    <t>Week #1</t>
  </si>
  <si>
    <t>Week #2</t>
  </si>
  <si>
    <t>Week #3</t>
  </si>
  <si>
    <t>Week #4</t>
  </si>
  <si>
    <t>Week #5</t>
  </si>
  <si>
    <t>Week #6</t>
  </si>
  <si>
    <t>Week #7</t>
  </si>
  <si>
    <t>Week #8</t>
  </si>
  <si>
    <t>Week #9</t>
  </si>
  <si>
    <t>Week #10</t>
  </si>
  <si>
    <t>Week #11</t>
  </si>
  <si>
    <t>Week #12</t>
  </si>
  <si>
    <t>Week #13</t>
  </si>
  <si>
    <t>Week #14</t>
  </si>
  <si>
    <t>Week #15</t>
  </si>
  <si>
    <t>Gross</t>
  </si>
  <si>
    <t>Handicap</t>
  </si>
  <si>
    <t>Net</t>
  </si>
  <si>
    <t>Cup</t>
  </si>
  <si>
    <t>hobbs</t>
  </si>
  <si>
    <t>linton</t>
  </si>
  <si>
    <t>michalski_p</t>
  </si>
  <si>
    <t>michalski_s</t>
  </si>
  <si>
    <t>mohsinger_b</t>
  </si>
  <si>
    <t>mohsinger_t</t>
  </si>
  <si>
    <t>rusnak</t>
  </si>
  <si>
    <t>taylor</t>
  </si>
  <si>
    <t>templeton</t>
  </si>
  <si>
    <t>trottier</t>
  </si>
  <si>
    <t>SUBS</t>
  </si>
  <si>
    <t>Week</t>
  </si>
  <si>
    <t>Points Back</t>
  </si>
  <si>
    <t>Playoffs</t>
  </si>
  <si>
    <t>Player</t>
  </si>
  <si>
    <t>Start</t>
  </si>
  <si>
    <t>Andy</t>
  </si>
  <si>
    <t>Bette</t>
  </si>
  <si>
    <t>Bob</t>
  </si>
  <si>
    <t>Dave</t>
  </si>
  <si>
    <t>Gloria</t>
  </si>
  <si>
    <t>Mark</t>
  </si>
  <si>
    <t>Pete</t>
  </si>
  <si>
    <t>Sue</t>
  </si>
  <si>
    <t>Susan</t>
  </si>
  <si>
    <t>Tim</t>
  </si>
  <si>
    <t>Tom</t>
  </si>
  <si>
    <t>Regular
Season</t>
  </si>
  <si>
    <t>Seed</t>
  </si>
  <si>
    <t>Bob Bush</t>
  </si>
  <si>
    <t>Mike Smith</t>
  </si>
  <si>
    <t>Marty Reed</t>
  </si>
  <si>
    <t>Randy Gauthier</t>
  </si>
  <si>
    <t>Dan Richardson</t>
  </si>
  <si>
    <t>Ken Lakich</t>
  </si>
  <si>
    <t>Todd Templeton</t>
  </si>
  <si>
    <t>Matt Rielly</t>
  </si>
  <si>
    <t>George Calder</t>
  </si>
  <si>
    <t>Season</t>
  </si>
  <si>
    <t>Current</t>
  </si>
  <si>
    <t>at .5</t>
  </si>
  <si>
    <t>PLAYER</t>
  </si>
  <si>
    <t xml:space="preserve"> </t>
  </si>
  <si>
    <t>Subs</t>
  </si>
  <si>
    <t>Jim Daviero</t>
  </si>
  <si>
    <t>Summary of Wins / Losses / Ties</t>
  </si>
  <si>
    <t>Wins</t>
  </si>
  <si>
    <t>Losses</t>
  </si>
  <si>
    <t>Ties</t>
  </si>
  <si>
    <t>Adj</t>
  </si>
  <si>
    <t>Score</t>
  </si>
  <si>
    <t>Date:</t>
  </si>
  <si>
    <t>Hole #</t>
  </si>
  <si>
    <t>Win Hole</t>
  </si>
  <si>
    <t>Low Net</t>
  </si>
  <si>
    <t>Total Points</t>
  </si>
  <si>
    <t>Summary</t>
  </si>
  <si>
    <t>Avg Score</t>
  </si>
  <si>
    <t>by Hole</t>
  </si>
  <si>
    <t>Front</t>
  </si>
  <si>
    <t>Eagles</t>
  </si>
  <si>
    <t>Back</t>
  </si>
  <si>
    <t>bogeys</t>
  </si>
  <si>
    <t>Double bogeys</t>
  </si>
  <si>
    <t>Count</t>
  </si>
  <si>
    <t>Eagle</t>
  </si>
  <si>
    <t>bogey</t>
  </si>
  <si>
    <t>Double bogey</t>
  </si>
  <si>
    <t>SUB5</t>
  </si>
  <si>
    <t>Player Name goes here</t>
  </si>
  <si>
    <t>Dan Fusco</t>
  </si>
  <si>
    <t>fusco_d</t>
  </si>
  <si>
    <t>daviero</t>
  </si>
  <si>
    <t>reed</t>
  </si>
  <si>
    <t>Marty</t>
  </si>
  <si>
    <t>Dan</t>
  </si>
  <si>
    <t>Holes</t>
  </si>
  <si>
    <t>Jim</t>
  </si>
  <si>
    <t>Standings</t>
  </si>
  <si>
    <t>Starting hole for the week</t>
  </si>
  <si>
    <t>fusco_s</t>
  </si>
  <si>
    <t>Dick Vosko</t>
  </si>
  <si>
    <t>2021 Hackers Golf League</t>
  </si>
  <si>
    <t>poston</t>
  </si>
  <si>
    <t>Brian McLaughlin</t>
  </si>
  <si>
    <t>mclaughlin</t>
  </si>
  <si>
    <t>Brian</t>
  </si>
  <si>
    <t>Steve</t>
  </si>
  <si>
    <t>Daviero</t>
  </si>
  <si>
    <t>Linton</t>
  </si>
  <si>
    <t>Fusco_D</t>
  </si>
  <si>
    <t>Fusco_S</t>
  </si>
  <si>
    <t>Hobbs</t>
  </si>
  <si>
    <t>McLaughlin</t>
  </si>
  <si>
    <t>Michalski_P</t>
  </si>
  <si>
    <t>Michalski_S</t>
  </si>
  <si>
    <t>Mohsinger_B</t>
  </si>
  <si>
    <t>Mohsinger_T</t>
  </si>
  <si>
    <t>Poston</t>
  </si>
  <si>
    <t>Reed</t>
  </si>
  <si>
    <t>Rusnak</t>
  </si>
  <si>
    <t>Taylor</t>
  </si>
  <si>
    <t>Templeton</t>
  </si>
  <si>
    <t>Trottier</t>
  </si>
  <si>
    <t>Best</t>
  </si>
  <si>
    <t>Worst</t>
  </si>
  <si>
    <t>richardson</t>
  </si>
  <si>
    <t>Jack Horne</t>
  </si>
  <si>
    <t>Jeanne Henderson</t>
  </si>
  <si>
    <t>horne</t>
  </si>
  <si>
    <t>Horne</t>
  </si>
  <si>
    <t>Henderson</t>
  </si>
  <si>
    <t>henderson</t>
  </si>
  <si>
    <t>Joe Sheridan</t>
  </si>
  <si>
    <t>sheridan</t>
  </si>
  <si>
    <t>vosko</t>
  </si>
  <si>
    <t>Bill Normile</t>
  </si>
  <si>
    <t>normile</t>
  </si>
  <si>
    <t>bl16</t>
  </si>
  <si>
    <t>br16</t>
  </si>
  <si>
    <t>bx16</t>
  </si>
  <si>
    <t>cd16</t>
  </si>
  <si>
    <t>cj16</t>
  </si>
  <si>
    <t>kauffman</t>
  </si>
  <si>
    <t>T7</t>
  </si>
  <si>
    <t>T6</t>
  </si>
  <si>
    <t>T14</t>
  </si>
  <si>
    <t>T1</t>
  </si>
  <si>
    <t>FINAL</t>
  </si>
  <si>
    <t>T4</t>
  </si>
  <si>
    <t>Winner determined by virtual playoff</t>
  </si>
  <si>
    <t>player</t>
  </si>
  <si>
    <t>average1</t>
  </si>
  <si>
    <t>best</t>
  </si>
  <si>
    <t>worst</t>
  </si>
  <si>
    <t>average2</t>
  </si>
  <si>
    <t>Deviation</t>
  </si>
  <si>
    <t>Low Gross</t>
  </si>
  <si>
    <t>Steve F</t>
  </si>
  <si>
    <t>Differential</t>
  </si>
  <si>
    <t>Average HCP</t>
  </si>
  <si>
    <t>Change</t>
  </si>
  <si>
    <t>% Change</t>
  </si>
  <si>
    <t>Starting
Handicap</t>
  </si>
  <si>
    <t>Ending
Handicap</t>
  </si>
  <si>
    <t>Average
Handicap during
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</si>
</sst>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* #,##0.00_);_(* \(#,##0.00\);_(* \-??_);_(@_)"/>
    <numFmt numFmtId="165" formatCode="mmmm\ d&quot;, &quot;yyyy"/>
    <numFmt numFmtId="166" formatCode="_(* #,##0.0_);_(* \(#,##0.0\);_(* \-??_);_(@_)"/>
    <numFmt numFmtId="167" formatCode="_(* #,##0_);_(* \(#,##0\);_(* \-??_);_(@_)"/>
    <numFmt numFmtId="168" formatCode="0.000"/>
    <numFmt numFmtId="169" formatCode="0.0000"/>
    <numFmt numFmtId="170" formatCode="_(* #,##0.0_);_(* \(#,##0.0\);_(* \-?_);_(@_)"/>
    <numFmt numFmtId="171" formatCode="#,##0.0_);\(#,##0.0\)"/>
    <numFmt numFmtId="179" formatCode="0.0"/>
  </numFmts>
  <fonts count="51" x14ac:knownFonts="1">
    <font>
      <sz val="10"/>
      <name val="Arial"/>
    </font>
    <font>
      <b/>
      <u/>
      <sz val="14"/>
      <color indexed="57"/>
      <name val="Arial"/>
      <family val="2"/>
    </font>
    <font>
      <sz val="10"/>
      <color indexed="55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b/>
      <u/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b/>
      <i/>
      <u/>
      <sz val="10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u/>
      <sz val="14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3"/>
      <color indexed="56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sz val="8"/>
      <name val="Arial"/>
      <family val="2"/>
    </font>
    <font>
      <b/>
      <sz val="10"/>
      <color rgb="FF0070C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9" fillId="3" borderId="0" applyNumberFormat="0" applyBorder="0" applyAlignment="0" applyProtection="0"/>
    <xf numFmtId="0" fontId="25" fillId="20" borderId="1" applyNumberFormat="0" applyAlignment="0" applyProtection="0"/>
    <xf numFmtId="0" fontId="30" fillId="21" borderId="2" applyNumberFormat="0" applyAlignment="0" applyProtection="0"/>
    <xf numFmtId="164" fontId="23" fillId="0" borderId="0" applyFill="0" applyBorder="0" applyAlignment="0" applyProtection="0"/>
    <xf numFmtId="164" fontId="40" fillId="0" borderId="0" applyFill="0" applyBorder="0" applyAlignment="0" applyProtection="0"/>
    <xf numFmtId="0" fontId="31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27" fillId="0" borderId="3" applyNumberFormat="0" applyFill="0" applyAlignment="0" applyProtection="0"/>
    <xf numFmtId="0" fontId="36" fillId="0" borderId="4" applyNumberFormat="0" applyFill="0" applyAlignment="0" applyProtection="0"/>
    <xf numFmtId="0" fontId="38" fillId="0" borderId="5" applyNumberFormat="0" applyFill="0" applyAlignment="0" applyProtection="0"/>
    <xf numFmtId="0" fontId="38" fillId="0" borderId="0" applyNumberFormat="0" applyFill="0" applyBorder="0" applyAlignment="0" applyProtection="0"/>
    <xf numFmtId="0" fontId="35" fillId="7" borderId="1" applyNumberFormat="0" applyAlignment="0" applyProtection="0"/>
    <xf numFmtId="0" fontId="37" fillId="0" borderId="6" applyNumberFormat="0" applyFill="0" applyAlignment="0" applyProtection="0"/>
    <xf numFmtId="0" fontId="39" fillId="22" borderId="0" applyNumberFormat="0" applyBorder="0" applyAlignment="0" applyProtection="0"/>
    <xf numFmtId="0" fontId="23" fillId="23" borderId="7" applyNumberFormat="0" applyAlignment="0" applyProtection="0"/>
    <xf numFmtId="0" fontId="32" fillId="20" borderId="8" applyNumberFormat="0" applyAlignment="0" applyProtection="0"/>
    <xf numFmtId="0" fontId="26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  <xf numFmtId="9" fontId="48" fillId="0" borderId="0" applyFont="0" applyFill="0" applyBorder="0" applyAlignment="0" applyProtection="0"/>
  </cellStyleXfs>
  <cellXfs count="351">
    <xf numFmtId="0" fontId="0" fillId="0" borderId="0" xfId="0"/>
    <xf numFmtId="165" fontId="0" fillId="0" borderId="0" xfId="0" applyNumberFormat="1"/>
    <xf numFmtId="166" fontId="0" fillId="0" borderId="0" xfId="28" applyNumberFormat="1" applyFont="1" applyFill="1" applyBorder="1" applyAlignment="1" applyProtection="1"/>
    <xf numFmtId="0" fontId="1" fillId="0" borderId="0" xfId="0" applyFont="1"/>
    <xf numFmtId="0" fontId="2" fillId="21" borderId="0" xfId="0" applyFont="1" applyFill="1"/>
    <xf numFmtId="166" fontId="2" fillId="21" borderId="0" xfId="28" applyNumberFormat="1" applyFont="1" applyFill="1" applyBorder="1" applyAlignment="1" applyProtection="1"/>
    <xf numFmtId="165" fontId="0" fillId="21" borderId="0" xfId="0" applyNumberFormat="1" applyFill="1"/>
    <xf numFmtId="165" fontId="3" fillId="0" borderId="0" xfId="0" applyNumberFormat="1" applyFont="1"/>
    <xf numFmtId="165" fontId="4" fillId="0" borderId="0" xfId="0" applyNumberFormat="1" applyFont="1"/>
    <xf numFmtId="0" fontId="0" fillId="21" borderId="0" xfId="0" applyFill="1"/>
    <xf numFmtId="0" fontId="3" fillId="0" borderId="0" xfId="0" applyFont="1" applyAlignment="1">
      <alignment horizontal="center"/>
    </xf>
    <xf numFmtId="166" fontId="3" fillId="0" borderId="0" xfId="28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166" fontId="5" fillId="0" borderId="0" xfId="28" applyNumberFormat="1" applyFont="1" applyFill="1" applyBorder="1" applyAlignment="1" applyProtection="1">
      <alignment horizontal="center"/>
    </xf>
    <xf numFmtId="0" fontId="6" fillId="0" borderId="0" xfId="28" applyNumberFormat="1" applyFont="1" applyFill="1" applyBorder="1" applyAlignment="1" applyProtection="1">
      <alignment horizontal="center"/>
    </xf>
    <xf numFmtId="167" fontId="0" fillId="0" borderId="0" xfId="28" applyNumberFormat="1" applyFont="1" applyFill="1" applyBorder="1" applyAlignment="1" applyProtection="1"/>
    <xf numFmtId="0" fontId="6" fillId="0" borderId="0" xfId="0" applyNumberFormat="1" applyFont="1" applyAlignment="1">
      <alignment horizontal="center"/>
    </xf>
    <xf numFmtId="166" fontId="7" fillId="0" borderId="0" xfId="28" applyNumberFormat="1" applyFont="1" applyFill="1" applyBorder="1" applyAlignment="1" applyProtection="1"/>
    <xf numFmtId="166" fontId="0" fillId="21" borderId="0" xfId="28" applyNumberFormat="1" applyFont="1" applyFill="1" applyBorder="1" applyAlignment="1" applyProtection="1"/>
    <xf numFmtId="166" fontId="0" fillId="0" borderId="0" xfId="28" applyNumberFormat="1" applyFont="1" applyFill="1" applyBorder="1" applyAlignment="1" applyProtection="1">
      <alignment horizontal="center"/>
    </xf>
    <xf numFmtId="0" fontId="0" fillId="24" borderId="0" xfId="0" applyFill="1"/>
    <xf numFmtId="166" fontId="0" fillId="24" borderId="0" xfId="28" applyNumberFormat="1" applyFont="1" applyFill="1" applyBorder="1" applyAlignment="1" applyProtection="1"/>
    <xf numFmtId="0" fontId="8" fillId="0" borderId="0" xfId="0" applyFont="1"/>
    <xf numFmtId="166" fontId="3" fillId="0" borderId="10" xfId="28" applyNumberFormat="1" applyFont="1" applyFill="1" applyBorder="1" applyAlignment="1" applyProtection="1">
      <alignment horizontal="center"/>
    </xf>
    <xf numFmtId="0" fontId="3" fillId="0" borderId="10" xfId="0" applyFont="1" applyBorder="1" applyAlignment="1">
      <alignment horizontal="center"/>
    </xf>
    <xf numFmtId="0" fontId="0" fillId="0" borderId="0" xfId="0" applyNumberFormat="1"/>
    <xf numFmtId="166" fontId="0" fillId="0" borderId="10" xfId="28" applyNumberFormat="1" applyFont="1" applyFill="1" applyBorder="1" applyAlignment="1" applyProtection="1"/>
    <xf numFmtId="0" fontId="0" fillId="0" borderId="10" xfId="0" applyBorder="1"/>
    <xf numFmtId="0" fontId="9" fillId="0" borderId="0" xfId="0" applyFont="1"/>
    <xf numFmtId="0" fontId="3" fillId="0" borderId="11" xfId="0" applyFont="1" applyBorder="1"/>
    <xf numFmtId="165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7" fontId="0" fillId="0" borderId="0" xfId="28" applyNumberFormat="1" applyFont="1" applyFill="1" applyBorder="1" applyAlignment="1" applyProtection="1">
      <alignment horizontal="center"/>
    </xf>
    <xf numFmtId="0" fontId="10" fillId="0" borderId="0" xfId="0" applyFont="1"/>
    <xf numFmtId="0" fontId="0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166" fontId="11" fillId="0" borderId="0" xfId="28" applyNumberFormat="1" applyFont="1" applyFill="1" applyBorder="1" applyAlignment="1" applyProtection="1"/>
    <xf numFmtId="164" fontId="0" fillId="0" borderId="0" xfId="28" applyFont="1" applyFill="1" applyBorder="1" applyAlignment="1" applyProtection="1"/>
    <xf numFmtId="167" fontId="7" fillId="0" borderId="0" xfId="28" applyNumberFormat="1" applyFont="1" applyFill="1" applyBorder="1" applyAlignment="1" applyProtection="1"/>
    <xf numFmtId="167" fontId="0" fillId="0" borderId="0" xfId="0" applyNumberFormat="1"/>
    <xf numFmtId="167" fontId="0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/>
    <xf numFmtId="0" fontId="0" fillId="0" borderId="0" xfId="0" applyFont="1" applyFill="1"/>
    <xf numFmtId="0" fontId="0" fillId="0" borderId="0" xfId="0" applyFill="1"/>
    <xf numFmtId="0" fontId="12" fillId="0" borderId="0" xfId="0" applyFont="1"/>
    <xf numFmtId="0" fontId="0" fillId="0" borderId="0" xfId="0" applyFont="1" applyFill="1" applyAlignment="1">
      <alignment horizontal="left"/>
    </xf>
    <xf numFmtId="164" fontId="0" fillId="0" borderId="0" xfId="28" applyFont="1" applyFill="1" applyBorder="1" applyAlignment="1" applyProtection="1">
      <alignment horizontal="center"/>
    </xf>
    <xf numFmtId="0" fontId="0" fillId="0" borderId="0" xfId="0" applyFont="1" applyAlignment="1">
      <alignment horizontal="left"/>
    </xf>
    <xf numFmtId="164" fontId="0" fillId="22" borderId="0" xfId="28" applyFont="1" applyFill="1" applyBorder="1" applyAlignment="1" applyProtection="1">
      <alignment horizontal="center"/>
    </xf>
    <xf numFmtId="0" fontId="0" fillId="0" borderId="0" xfId="0" applyNumberFormat="1" applyFill="1"/>
    <xf numFmtId="168" fontId="0" fillId="0" borderId="0" xfId="0" applyNumberFormat="1" applyFont="1" applyFill="1"/>
    <xf numFmtId="0" fontId="0" fillId="0" borderId="0" xfId="0" applyFont="1" applyFill="1" applyAlignment="1">
      <alignment horizontal="center"/>
    </xf>
    <xf numFmtId="0" fontId="0" fillId="0" borderId="0" xfId="0" applyFill="1" applyBorder="1"/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0" fontId="13" fillId="25" borderId="0" xfId="0" applyFont="1" applyFill="1" applyAlignment="1">
      <alignment horizontal="center"/>
    </xf>
    <xf numFmtId="0" fontId="13" fillId="25" borderId="0" xfId="0" applyFont="1" applyFill="1"/>
    <xf numFmtId="0" fontId="13" fillId="22" borderId="0" xfId="0" applyFont="1" applyFill="1"/>
    <xf numFmtId="0" fontId="13" fillId="22" borderId="12" xfId="0" applyFont="1" applyFill="1" applyBorder="1"/>
    <xf numFmtId="0" fontId="13" fillId="25" borderId="0" xfId="0" applyFont="1" applyFill="1" applyBorder="1"/>
    <xf numFmtId="0" fontId="13" fillId="25" borderId="12" xfId="0" applyFont="1" applyFill="1" applyBorder="1"/>
    <xf numFmtId="0" fontId="16" fillId="25" borderId="0" xfId="0" applyFont="1" applyFill="1" applyAlignment="1">
      <alignment horizontal="center"/>
    </xf>
    <xf numFmtId="0" fontId="17" fillId="25" borderId="0" xfId="0" applyFont="1" applyFill="1" applyBorder="1"/>
    <xf numFmtId="0" fontId="14" fillId="25" borderId="0" xfId="0" applyFont="1" applyFill="1" applyBorder="1" applyAlignment="1">
      <alignment horizontal="center"/>
    </xf>
    <xf numFmtId="0" fontId="14" fillId="25" borderId="0" xfId="0" applyFont="1" applyFill="1" applyAlignment="1">
      <alignment horizontal="center"/>
    </xf>
    <xf numFmtId="0" fontId="14" fillId="25" borderId="0" xfId="0" applyFont="1" applyFill="1" applyBorder="1"/>
    <xf numFmtId="0" fontId="13" fillId="25" borderId="13" xfId="0" applyFont="1" applyFill="1" applyBorder="1"/>
    <xf numFmtId="0" fontId="14" fillId="25" borderId="14" xfId="0" applyFont="1" applyFill="1" applyBorder="1"/>
    <xf numFmtId="0" fontId="13" fillId="20" borderId="15" xfId="0" applyFont="1" applyFill="1" applyBorder="1" applyAlignment="1">
      <alignment horizontal="center"/>
    </xf>
    <xf numFmtId="0" fontId="13" fillId="20" borderId="0" xfId="0" applyFont="1" applyFill="1" applyAlignment="1">
      <alignment horizontal="center"/>
    </xf>
    <xf numFmtId="0" fontId="13" fillId="20" borderId="16" xfId="0" applyFont="1" applyFill="1" applyBorder="1" applyAlignment="1">
      <alignment horizontal="center"/>
    </xf>
    <xf numFmtId="0" fontId="13" fillId="22" borderId="0" xfId="0" applyFont="1" applyFill="1" applyBorder="1"/>
    <xf numFmtId="0" fontId="17" fillId="0" borderId="0" xfId="0" applyFont="1" applyFill="1" applyBorder="1" applyAlignment="1">
      <alignment horizontal="center"/>
    </xf>
    <xf numFmtId="0" fontId="13" fillId="20" borderId="17" xfId="0" applyFont="1" applyFill="1" applyBorder="1" applyAlignment="1">
      <alignment horizontal="center"/>
    </xf>
    <xf numFmtId="0" fontId="13" fillId="20" borderId="18" xfId="0" applyFont="1" applyFill="1" applyBorder="1" applyAlignment="1">
      <alignment horizontal="center"/>
    </xf>
    <xf numFmtId="0" fontId="18" fillId="22" borderId="12" xfId="0" applyFont="1" applyFill="1" applyBorder="1"/>
    <xf numFmtId="0" fontId="13" fillId="25" borderId="10" xfId="0" applyFont="1" applyFill="1" applyBorder="1"/>
    <xf numFmtId="0" fontId="13" fillId="22" borderId="10" xfId="0" applyFont="1" applyFill="1" applyBorder="1"/>
    <xf numFmtId="0" fontId="18" fillId="25" borderId="0" xfId="0" applyFont="1" applyFill="1" applyBorder="1"/>
    <xf numFmtId="0" fontId="18" fillId="25" borderId="10" xfId="0" applyFont="1" applyFill="1" applyBorder="1"/>
    <xf numFmtId="0" fontId="18" fillId="22" borderId="10" xfId="0" applyFont="1" applyFill="1" applyBorder="1"/>
    <xf numFmtId="0" fontId="18" fillId="25" borderId="0" xfId="0" applyFont="1" applyFill="1"/>
    <xf numFmtId="0" fontId="18" fillId="22" borderId="0" xfId="0" applyFont="1" applyFill="1" applyBorder="1"/>
    <xf numFmtId="169" fontId="13" fillId="22" borderId="0" xfId="0" applyNumberFormat="1" applyFont="1" applyFill="1" applyBorder="1"/>
    <xf numFmtId="0" fontId="14" fillId="22" borderId="0" xfId="0" applyFont="1" applyFill="1" applyBorder="1"/>
    <xf numFmtId="169" fontId="13" fillId="22" borderId="12" xfId="0" applyNumberFormat="1" applyFont="1" applyFill="1" applyBorder="1"/>
    <xf numFmtId="0" fontId="14" fillId="22" borderId="12" xfId="0" applyFont="1" applyFill="1" applyBorder="1"/>
    <xf numFmtId="0" fontId="14" fillId="25" borderId="0" xfId="0" applyFont="1" applyFill="1"/>
    <xf numFmtId="169" fontId="13" fillId="25" borderId="10" xfId="0" applyNumberFormat="1" applyFont="1" applyFill="1" applyBorder="1"/>
    <xf numFmtId="0" fontId="14" fillId="25" borderId="10" xfId="0" applyFont="1" applyFill="1" applyBorder="1"/>
    <xf numFmtId="169" fontId="13" fillId="22" borderId="0" xfId="0" applyNumberFormat="1" applyFont="1" applyFill="1"/>
    <xf numFmtId="0" fontId="14" fillId="22" borderId="0" xfId="0" applyFont="1" applyFill="1"/>
    <xf numFmtId="169" fontId="13" fillId="22" borderId="10" xfId="0" applyNumberFormat="1" applyFont="1" applyFill="1" applyBorder="1"/>
    <xf numFmtId="0" fontId="14" fillId="22" borderId="10" xfId="0" applyFont="1" applyFill="1" applyBorder="1"/>
    <xf numFmtId="169" fontId="13" fillId="25" borderId="0" xfId="0" applyNumberFormat="1" applyFont="1" applyFill="1" applyBorder="1"/>
    <xf numFmtId="0" fontId="18" fillId="22" borderId="0" xfId="0" applyFont="1" applyFill="1"/>
    <xf numFmtId="0" fontId="3" fillId="0" borderId="0" xfId="0" applyFont="1"/>
    <xf numFmtId="0" fontId="3" fillId="0" borderId="0" xfId="0" applyFont="1" applyAlignment="1">
      <alignment horizontal="center" wrapText="1"/>
    </xf>
    <xf numFmtId="0" fontId="7" fillId="0" borderId="0" xfId="0" applyFont="1" applyFill="1" applyAlignment="1">
      <alignment horizontal="center"/>
    </xf>
    <xf numFmtId="1" fontId="0" fillId="0" borderId="0" xfId="0" applyNumberFormat="1" applyFill="1"/>
    <xf numFmtId="1" fontId="0" fillId="0" borderId="0" xfId="28" applyNumberFormat="1" applyFont="1" applyFill="1" applyBorder="1" applyAlignment="1" applyProtection="1">
      <alignment horizontal="center"/>
    </xf>
    <xf numFmtId="0" fontId="19" fillId="0" borderId="0" xfId="0" applyFont="1"/>
    <xf numFmtId="1" fontId="3" fillId="0" borderId="0" xfId="28" applyNumberFormat="1" applyFont="1" applyFill="1" applyBorder="1" applyAlignment="1" applyProtection="1">
      <alignment horizontal="center"/>
    </xf>
    <xf numFmtId="166" fontId="7" fillId="0" borderId="0" xfId="28" applyNumberFormat="1" applyFont="1" applyFill="1" applyBorder="1" applyAlignment="1" applyProtection="1">
      <alignment horizontal="left"/>
    </xf>
    <xf numFmtId="167" fontId="3" fillId="0" borderId="0" xfId="28" applyNumberFormat="1" applyFont="1" applyFill="1" applyBorder="1" applyAlignment="1" applyProtection="1">
      <alignment horizontal="center"/>
    </xf>
    <xf numFmtId="170" fontId="0" fillId="0" borderId="0" xfId="0" applyNumberFormat="1" applyFont="1" applyFill="1"/>
    <xf numFmtId="170" fontId="0" fillId="0" borderId="0" xfId="0" applyNumberFormat="1" applyFont="1"/>
    <xf numFmtId="164" fontId="3" fillId="0" borderId="0" xfId="28" applyFont="1" applyFill="1" applyBorder="1" applyAlignment="1" applyProtection="1">
      <alignment horizontal="center"/>
    </xf>
    <xf numFmtId="164" fontId="0" fillId="0" borderId="0" xfId="0" applyNumberFormat="1" applyFont="1" applyFill="1"/>
    <xf numFmtId="0" fontId="3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/>
    </xf>
    <xf numFmtId="164" fontId="0" fillId="0" borderId="0" xfId="0" applyNumberFormat="1" applyFont="1"/>
    <xf numFmtId="0" fontId="20" fillId="0" borderId="0" xfId="0" applyFont="1"/>
    <xf numFmtId="2" fontId="3" fillId="0" borderId="0" xfId="0" applyNumberFormat="1" applyFont="1" applyFill="1"/>
    <xf numFmtId="2" fontId="0" fillId="0" borderId="0" xfId="0" applyNumberFormat="1" applyFill="1"/>
    <xf numFmtId="0" fontId="3" fillId="0" borderId="0" xfId="0" applyFont="1" applyFill="1"/>
    <xf numFmtId="2" fontId="3" fillId="10" borderId="0" xfId="0" applyNumberFormat="1" applyFont="1" applyFill="1"/>
    <xf numFmtId="0" fontId="6" fillId="0" borderId="0" xfId="0" applyFont="1" applyAlignment="1">
      <alignment horizontal="center"/>
    </xf>
    <xf numFmtId="0" fontId="5" fillId="0" borderId="0" xfId="0" applyFont="1"/>
    <xf numFmtId="2" fontId="0" fillId="0" borderId="0" xfId="0" applyNumberFormat="1" applyAlignment="1">
      <alignment horizontal="center"/>
    </xf>
    <xf numFmtId="166" fontId="0" fillId="0" borderId="0" xfId="0" applyNumberFormat="1"/>
    <xf numFmtId="0" fontId="0" fillId="10" borderId="0" xfId="0" applyFill="1"/>
    <xf numFmtId="0" fontId="3" fillId="10" borderId="0" xfId="0" applyFont="1" applyFill="1"/>
    <xf numFmtId="0" fontId="0" fillId="10" borderId="0" xfId="0" applyFill="1" applyAlignment="1">
      <alignment horizontal="center"/>
    </xf>
    <xf numFmtId="49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49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164" fontId="0" fillId="10" borderId="0" xfId="28" applyFont="1" applyFill="1" applyBorder="1" applyAlignment="1" applyProtection="1"/>
    <xf numFmtId="164" fontId="20" fillId="0" borderId="0" xfId="28" applyFont="1" applyFill="1" applyBorder="1" applyAlignment="1" applyProtection="1"/>
    <xf numFmtId="166" fontId="20" fillId="0" borderId="0" xfId="28" applyNumberFormat="1" applyFont="1" applyFill="1" applyBorder="1" applyAlignment="1" applyProtection="1"/>
    <xf numFmtId="164" fontId="6" fillId="0" borderId="0" xfId="28" applyFont="1" applyFill="1" applyBorder="1" applyAlignment="1" applyProtection="1"/>
    <xf numFmtId="164" fontId="5" fillId="0" borderId="0" xfId="28" applyFont="1" applyFill="1" applyBorder="1" applyAlignment="1" applyProtection="1">
      <alignment horizontal="center"/>
    </xf>
    <xf numFmtId="166" fontId="0" fillId="10" borderId="0" xfId="28" applyNumberFormat="1" applyFont="1" applyFill="1" applyBorder="1" applyAlignment="1" applyProtection="1"/>
    <xf numFmtId="2" fontId="0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64" fontId="3" fillId="0" borderId="0" xfId="28" applyFont="1" applyFill="1" applyBorder="1" applyAlignment="1" applyProtection="1"/>
    <xf numFmtId="166" fontId="3" fillId="0" borderId="0" xfId="28" applyNumberFormat="1" applyFont="1" applyFill="1" applyBorder="1" applyAlignment="1" applyProtection="1"/>
    <xf numFmtId="0" fontId="0" fillId="26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23" fillId="0" borderId="0" xfId="0" applyFont="1"/>
    <xf numFmtId="0" fontId="5" fillId="0" borderId="0" xfId="0" applyFont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26" borderId="0" xfId="0" applyFont="1" applyFill="1" applyAlignment="1">
      <alignment horizontal="left"/>
    </xf>
    <xf numFmtId="0" fontId="23" fillId="26" borderId="0" xfId="0" applyFont="1" applyFill="1" applyAlignment="1">
      <alignment horizontal="center"/>
    </xf>
    <xf numFmtId="0" fontId="41" fillId="0" borderId="0" xfId="0" applyFont="1"/>
    <xf numFmtId="2" fontId="41" fillId="0" borderId="0" xfId="0" applyNumberFormat="1" applyFont="1" applyAlignment="1">
      <alignment horizontal="center"/>
    </xf>
    <xf numFmtId="0" fontId="41" fillId="0" borderId="0" xfId="0" applyFont="1" applyFill="1" applyAlignment="1">
      <alignment horizontal="center"/>
    </xf>
    <xf numFmtId="2" fontId="41" fillId="0" borderId="0" xfId="0" applyNumberFormat="1" applyFont="1"/>
    <xf numFmtId="1" fontId="41" fillId="0" borderId="0" xfId="0" applyNumberFormat="1" applyFont="1"/>
    <xf numFmtId="0" fontId="13" fillId="20" borderId="12" xfId="0" applyFont="1" applyFill="1" applyBorder="1" applyAlignment="1"/>
    <xf numFmtId="0" fontId="13" fillId="20" borderId="19" xfId="0" applyFont="1" applyFill="1" applyBorder="1" applyAlignment="1"/>
    <xf numFmtId="0" fontId="13" fillId="20" borderId="20" xfId="0" applyFont="1" applyFill="1" applyBorder="1" applyAlignment="1"/>
    <xf numFmtId="0" fontId="13" fillId="20" borderId="18" xfId="0" applyFont="1" applyFill="1" applyBorder="1" applyAlignment="1"/>
    <xf numFmtId="0" fontId="41" fillId="0" borderId="0" xfId="0" applyFont="1" applyFill="1"/>
    <xf numFmtId="0" fontId="42" fillId="0" borderId="0" xfId="0" applyFont="1" applyFill="1" applyAlignment="1">
      <alignment horizontal="left"/>
    </xf>
    <xf numFmtId="0" fontId="43" fillId="25" borderId="0" xfId="0" applyFont="1" applyFill="1"/>
    <xf numFmtId="0" fontId="43" fillId="22" borderId="0" xfId="0" applyNumberFormat="1" applyFont="1" applyFill="1"/>
    <xf numFmtId="0" fontId="43" fillId="22" borderId="0" xfId="0" applyNumberFormat="1" applyFont="1" applyFill="1" applyBorder="1"/>
    <xf numFmtId="0" fontId="43" fillId="25" borderId="0" xfId="0" applyNumberFormat="1" applyFont="1" applyFill="1"/>
    <xf numFmtId="0" fontId="43" fillId="0" borderId="0" xfId="0" applyFont="1" applyFill="1"/>
    <xf numFmtId="0" fontId="13" fillId="26" borderId="0" xfId="0" applyFont="1" applyFill="1" applyBorder="1"/>
    <xf numFmtId="0" fontId="13" fillId="27" borderId="18" xfId="0" applyFont="1" applyFill="1" applyBorder="1" applyAlignment="1"/>
    <xf numFmtId="0" fontId="13" fillId="28" borderId="18" xfId="0" applyFont="1" applyFill="1" applyBorder="1" applyAlignment="1"/>
    <xf numFmtId="0" fontId="13" fillId="27" borderId="18" xfId="0" applyFont="1" applyFill="1" applyBorder="1"/>
    <xf numFmtId="0" fontId="13" fillId="25" borderId="23" xfId="0" applyFont="1" applyFill="1" applyBorder="1"/>
    <xf numFmtId="0" fontId="13" fillId="20" borderId="23" xfId="0" applyFont="1" applyFill="1" applyBorder="1" applyAlignment="1"/>
    <xf numFmtId="0" fontId="13" fillId="20" borderId="13" xfId="0" applyFont="1" applyFill="1" applyBorder="1" applyAlignment="1"/>
    <xf numFmtId="0" fontId="13" fillId="20" borderId="22" xfId="0" applyFont="1" applyFill="1" applyBorder="1" applyAlignment="1"/>
    <xf numFmtId="0" fontId="23" fillId="0" borderId="0" xfId="0" applyFont="1" applyAlignment="1">
      <alignment horizontal="center"/>
    </xf>
    <xf numFmtId="0" fontId="44" fillId="25" borderId="0" xfId="0" applyFont="1" applyFill="1" applyAlignment="1">
      <alignment horizontal="center"/>
    </xf>
    <xf numFmtId="0" fontId="44" fillId="0" borderId="0" xfId="0" applyFont="1" applyFill="1" applyAlignment="1">
      <alignment horizontal="center"/>
    </xf>
    <xf numFmtId="0" fontId="45" fillId="25" borderId="0" xfId="0" applyFont="1" applyFill="1" applyBorder="1"/>
    <xf numFmtId="0" fontId="42" fillId="0" borderId="0" xfId="0" applyFont="1" applyFill="1"/>
    <xf numFmtId="0" fontId="41" fillId="0" borderId="12" xfId="0" applyFont="1" applyFill="1" applyBorder="1"/>
    <xf numFmtId="0" fontId="41" fillId="0" borderId="10" xfId="0" applyFont="1" applyFill="1" applyBorder="1"/>
    <xf numFmtId="0" fontId="42" fillId="0" borderId="10" xfId="0" applyFont="1" applyFill="1" applyBorder="1"/>
    <xf numFmtId="0" fontId="42" fillId="0" borderId="0" xfId="0" applyFont="1" applyFill="1" applyBorder="1"/>
    <xf numFmtId="0" fontId="23" fillId="25" borderId="0" xfId="0" applyFont="1" applyFill="1"/>
    <xf numFmtId="0" fontId="3" fillId="25" borderId="0" xfId="0" applyFont="1" applyFill="1" applyAlignment="1">
      <alignment horizontal="center" vertical="center"/>
    </xf>
    <xf numFmtId="0" fontId="3" fillId="22" borderId="0" xfId="0" applyFont="1" applyFill="1"/>
    <xf numFmtId="0" fontId="23" fillId="22" borderId="12" xfId="0" applyFont="1" applyFill="1" applyBorder="1"/>
    <xf numFmtId="0" fontId="3" fillId="25" borderId="0" xfId="0" applyFont="1" applyFill="1"/>
    <xf numFmtId="0" fontId="23" fillId="25" borderId="10" xfId="0" applyFont="1" applyFill="1" applyBorder="1"/>
    <xf numFmtId="0" fontId="23" fillId="22" borderId="10" xfId="0" applyFont="1" applyFill="1" applyBorder="1"/>
    <xf numFmtId="0" fontId="3" fillId="25" borderId="10" xfId="0" applyFont="1" applyFill="1" applyBorder="1"/>
    <xf numFmtId="0" fontId="3" fillId="22" borderId="10" xfId="0" applyFont="1" applyFill="1" applyBorder="1"/>
    <xf numFmtId="0" fontId="3" fillId="25" borderId="0" xfId="0" applyFont="1" applyFill="1" applyBorder="1"/>
    <xf numFmtId="0" fontId="3" fillId="25" borderId="0" xfId="0" applyFont="1" applyFill="1" applyAlignment="1">
      <alignment horizontal="center"/>
    </xf>
    <xf numFmtId="0" fontId="23" fillId="0" borderId="0" xfId="0" applyFont="1" applyFill="1"/>
    <xf numFmtId="0" fontId="3" fillId="25" borderId="0" xfId="0" applyFont="1" applyFill="1" applyAlignment="1">
      <alignment horizontal="left"/>
    </xf>
    <xf numFmtId="0" fontId="13" fillId="0" borderId="18" xfId="0" applyFont="1" applyFill="1" applyBorder="1" applyAlignment="1"/>
    <xf numFmtId="0" fontId="18" fillId="0" borderId="0" xfId="0" applyFont="1" applyFill="1"/>
    <xf numFmtId="169" fontId="13" fillId="0" borderId="0" xfId="0" applyNumberFormat="1" applyFont="1" applyFill="1"/>
    <xf numFmtId="0" fontId="14" fillId="0" borderId="0" xfId="0" applyFont="1" applyFill="1"/>
    <xf numFmtId="0" fontId="43" fillId="0" borderId="0" xfId="0" applyNumberFormat="1" applyFont="1" applyFill="1"/>
    <xf numFmtId="0" fontId="3" fillId="0" borderId="10" xfId="0" applyFont="1" applyFill="1" applyBorder="1"/>
    <xf numFmtId="0" fontId="13" fillId="0" borderId="20" xfId="0" applyFont="1" applyFill="1" applyBorder="1" applyAlignment="1"/>
    <xf numFmtId="0" fontId="13" fillId="0" borderId="12" xfId="0" applyFont="1" applyFill="1" applyBorder="1" applyAlignment="1"/>
    <xf numFmtId="0" fontId="13" fillId="0" borderId="19" xfId="0" applyFont="1" applyFill="1" applyBorder="1" applyAlignment="1"/>
    <xf numFmtId="0" fontId="18" fillId="0" borderId="10" xfId="0" applyFont="1" applyFill="1" applyBorder="1"/>
    <xf numFmtId="0" fontId="13" fillId="0" borderId="10" xfId="0" applyFont="1" applyFill="1" applyBorder="1"/>
    <xf numFmtId="169" fontId="13" fillId="0" borderId="10" xfId="0" applyNumberFormat="1" applyFont="1" applyFill="1" applyBorder="1"/>
    <xf numFmtId="0" fontId="14" fillId="0" borderId="10" xfId="0" applyFont="1" applyFill="1" applyBorder="1"/>
    <xf numFmtId="0" fontId="3" fillId="26" borderId="0" xfId="0" applyFont="1" applyFill="1"/>
    <xf numFmtId="0" fontId="13" fillId="26" borderId="18" xfId="0" applyFont="1" applyFill="1" applyBorder="1" applyAlignment="1"/>
    <xf numFmtId="0" fontId="13" fillId="26" borderId="0" xfId="0" applyFont="1" applyFill="1"/>
    <xf numFmtId="0" fontId="18" fillId="26" borderId="0" xfId="0" applyFont="1" applyFill="1"/>
    <xf numFmtId="169" fontId="13" fillId="26" borderId="0" xfId="0" applyNumberFormat="1" applyFont="1" applyFill="1"/>
    <xf numFmtId="0" fontId="14" fillId="26" borderId="0" xfId="0" applyFont="1" applyFill="1"/>
    <xf numFmtId="0" fontId="3" fillId="26" borderId="10" xfId="0" applyFont="1" applyFill="1" applyBorder="1"/>
    <xf numFmtId="0" fontId="18" fillId="26" borderId="10" xfId="0" applyFont="1" applyFill="1" applyBorder="1"/>
    <xf numFmtId="0" fontId="13" fillId="26" borderId="10" xfId="0" applyFont="1" applyFill="1" applyBorder="1"/>
    <xf numFmtId="169" fontId="13" fillId="26" borderId="10" xfId="0" applyNumberFormat="1" applyFont="1" applyFill="1" applyBorder="1"/>
    <xf numFmtId="0" fontId="14" fillId="26" borderId="10" xfId="0" applyFont="1" applyFill="1" applyBorder="1"/>
    <xf numFmtId="0" fontId="18" fillId="26" borderId="0" xfId="0" applyFont="1" applyFill="1" applyBorder="1"/>
    <xf numFmtId="169" fontId="13" fillId="26" borderId="0" xfId="0" applyNumberFormat="1" applyFont="1" applyFill="1" applyBorder="1"/>
    <xf numFmtId="0" fontId="14" fillId="26" borderId="0" xfId="0" applyFont="1" applyFill="1" applyBorder="1"/>
    <xf numFmtId="0" fontId="23" fillId="26" borderId="10" xfId="0" applyFont="1" applyFill="1" applyBorder="1"/>
    <xf numFmtId="0" fontId="13" fillId="0" borderId="0" xfId="0" applyFont="1" applyFill="1" applyBorder="1"/>
    <xf numFmtId="0" fontId="13" fillId="0" borderId="18" xfId="0" applyFont="1" applyFill="1" applyBorder="1"/>
    <xf numFmtId="0" fontId="3" fillId="0" borderId="0" xfId="0" applyFont="1" applyFill="1" applyBorder="1"/>
    <xf numFmtId="0" fontId="18" fillId="0" borderId="0" xfId="0" applyFont="1" applyFill="1" applyBorder="1"/>
    <xf numFmtId="169" fontId="13" fillId="0" borderId="0" xfId="0" applyNumberFormat="1" applyFont="1" applyFill="1" applyBorder="1"/>
    <xf numFmtId="0" fontId="14" fillId="0" borderId="0" xfId="0" applyFont="1" applyFill="1" applyBorder="1"/>
    <xf numFmtId="0" fontId="3" fillId="26" borderId="0" xfId="0" applyFont="1" applyFill="1" applyAlignment="1">
      <alignment horizontal="center"/>
    </xf>
    <xf numFmtId="2" fontId="23" fillId="0" borderId="0" xfId="0" applyNumberFormat="1" applyFont="1" applyFill="1" applyAlignment="1">
      <alignment horizontal="center"/>
    </xf>
    <xf numFmtId="2" fontId="23" fillId="0" borderId="0" xfId="28" applyNumberFormat="1" applyFont="1" applyFill="1" applyBorder="1" applyAlignment="1" applyProtection="1">
      <alignment horizontal="center"/>
    </xf>
    <xf numFmtId="2" fontId="23" fillId="0" borderId="0" xfId="0" applyNumberFormat="1" applyFont="1" applyFill="1"/>
    <xf numFmtId="1" fontId="23" fillId="0" borderId="0" xfId="0" applyNumberFormat="1" applyFont="1" applyFill="1"/>
    <xf numFmtId="0" fontId="15" fillId="0" borderId="24" xfId="0" applyFont="1" applyFill="1" applyBorder="1" applyAlignment="1">
      <alignment horizontal="center" vertical="center"/>
    </xf>
    <xf numFmtId="0" fontId="13" fillId="22" borderId="24" xfId="0" applyFont="1" applyFill="1" applyBorder="1" applyAlignment="1">
      <alignment horizontal="center" vertical="center"/>
    </xf>
    <xf numFmtId="0" fontId="13" fillId="25" borderId="24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26" borderId="24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/>
    </xf>
    <xf numFmtId="0" fontId="3" fillId="0" borderId="12" xfId="0" applyFont="1" applyBorder="1" applyAlignment="1">
      <alignment horizontal="center"/>
    </xf>
    <xf numFmtId="166" fontId="3" fillId="0" borderId="12" xfId="28" applyNumberFormat="1" applyFont="1" applyFill="1" applyBorder="1" applyAlignment="1" applyProtection="1">
      <alignment horizontal="center"/>
    </xf>
    <xf numFmtId="0" fontId="3" fillId="25" borderId="13" xfId="0" applyFont="1" applyFill="1" applyBorder="1"/>
    <xf numFmtId="0" fontId="42" fillId="0" borderId="13" xfId="0" applyFont="1" applyFill="1" applyBorder="1"/>
    <xf numFmtId="166" fontId="0" fillId="26" borderId="0" xfId="28" applyNumberFormat="1" applyFont="1" applyFill="1" applyBorder="1" applyAlignment="1" applyProtection="1">
      <alignment horizontal="center"/>
    </xf>
    <xf numFmtId="1" fontId="0" fillId="26" borderId="0" xfId="28" applyNumberFormat="1" applyFont="1" applyFill="1" applyBorder="1" applyAlignment="1" applyProtection="1">
      <alignment horizontal="center"/>
    </xf>
    <xf numFmtId="0" fontId="13" fillId="27" borderId="0" xfId="0" applyFont="1" applyFill="1" applyBorder="1" applyAlignment="1"/>
    <xf numFmtId="0" fontId="13" fillId="22" borderId="0" xfId="0" applyFont="1" applyFill="1" applyBorder="1" applyAlignment="1"/>
    <xf numFmtId="0" fontId="13" fillId="28" borderId="0" xfId="0" applyFont="1" applyFill="1" applyBorder="1" applyAlignment="1"/>
    <xf numFmtId="0" fontId="13" fillId="0" borderId="0" xfId="0" applyFont="1" applyFill="1" applyBorder="1" applyAlignment="1"/>
    <xf numFmtId="0" fontId="13" fillId="20" borderId="0" xfId="0" applyFont="1" applyFill="1" applyBorder="1" applyAlignment="1"/>
    <xf numFmtId="0" fontId="13" fillId="27" borderId="0" xfId="0" applyFont="1" applyFill="1" applyBorder="1"/>
    <xf numFmtId="0" fontId="13" fillId="26" borderId="0" xfId="0" applyFont="1" applyFill="1" applyBorder="1" applyAlignment="1"/>
    <xf numFmtId="0" fontId="13" fillId="22" borderId="18" xfId="0" applyFont="1" applyFill="1" applyBorder="1" applyAlignment="1"/>
    <xf numFmtId="0" fontId="13" fillId="0" borderId="23" xfId="0" applyFont="1" applyFill="1" applyBorder="1" applyAlignment="1"/>
    <xf numFmtId="0" fontId="13" fillId="0" borderId="13" xfId="0" applyFont="1" applyFill="1" applyBorder="1" applyAlignment="1"/>
    <xf numFmtId="0" fontId="13" fillId="0" borderId="22" xfId="0" applyFont="1" applyFill="1" applyBorder="1" applyAlignment="1"/>
    <xf numFmtId="0" fontId="42" fillId="0" borderId="0" xfId="0" applyFont="1" applyFill="1" applyBorder="1" applyAlignment="1">
      <alignment horizontal="center"/>
    </xf>
    <xf numFmtId="0" fontId="45" fillId="25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13" fillId="28" borderId="0" xfId="0" applyFont="1" applyFill="1"/>
    <xf numFmtId="0" fontId="0" fillId="26" borderId="0" xfId="0" applyFont="1" applyFill="1" applyAlignment="1">
      <alignment horizontal="left"/>
    </xf>
    <xf numFmtId="0" fontId="0" fillId="26" borderId="0" xfId="0" applyFont="1" applyFill="1"/>
    <xf numFmtId="0" fontId="47" fillId="0" borderId="0" xfId="0" applyFont="1" applyAlignment="1">
      <alignment horizontal="center"/>
    </xf>
    <xf numFmtId="37" fontId="0" fillId="0" borderId="0" xfId="28" applyNumberFormat="1" applyFont="1" applyFill="1" applyBorder="1" applyAlignment="1" applyProtection="1"/>
    <xf numFmtId="37" fontId="7" fillId="0" borderId="0" xfId="28" applyNumberFormat="1" applyFont="1" applyFill="1" applyBorder="1" applyAlignment="1" applyProtection="1"/>
    <xf numFmtId="171" fontId="0" fillId="0" borderId="0" xfId="28" applyNumberFormat="1" applyFont="1" applyFill="1" applyBorder="1" applyAlignment="1" applyProtection="1"/>
    <xf numFmtId="170" fontId="0" fillId="0" borderId="0" xfId="28" applyNumberFormat="1" applyFont="1" applyFill="1" applyBorder="1" applyAlignment="1" applyProtection="1"/>
    <xf numFmtId="170" fontId="0" fillId="0" borderId="10" xfId="28" applyNumberFormat="1" applyFont="1" applyFill="1" applyBorder="1" applyAlignment="1" applyProtection="1"/>
    <xf numFmtId="0" fontId="0" fillId="29" borderId="0" xfId="0" applyFill="1" applyAlignment="1">
      <alignment horizontal="center"/>
    </xf>
    <xf numFmtId="0" fontId="23" fillId="29" borderId="0" xfId="0" applyFont="1" applyFill="1" applyAlignment="1">
      <alignment horizontal="left"/>
    </xf>
    <xf numFmtId="0" fontId="0" fillId="29" borderId="0" xfId="0" applyFont="1" applyFill="1" applyAlignment="1">
      <alignment horizontal="center"/>
    </xf>
    <xf numFmtId="0" fontId="7" fillId="29" borderId="0" xfId="0" applyFont="1" applyFill="1" applyAlignment="1">
      <alignment horizontal="center"/>
    </xf>
    <xf numFmtId="0" fontId="3" fillId="29" borderId="0" xfId="0" applyFont="1" applyFill="1" applyAlignment="1">
      <alignment horizontal="center"/>
    </xf>
    <xf numFmtId="0" fontId="0" fillId="30" borderId="0" xfId="0" applyFill="1" applyAlignment="1">
      <alignment horizontal="center"/>
    </xf>
    <xf numFmtId="0" fontId="23" fillId="30" borderId="0" xfId="0" applyFont="1" applyFill="1" applyAlignment="1">
      <alignment horizontal="left"/>
    </xf>
    <xf numFmtId="0" fontId="0" fillId="30" borderId="0" xfId="0" applyFont="1" applyFill="1" applyAlignment="1">
      <alignment horizontal="center"/>
    </xf>
    <xf numFmtId="0" fontId="7" fillId="30" borderId="0" xfId="0" applyFont="1" applyFill="1" applyAlignment="1">
      <alignment horizontal="center"/>
    </xf>
    <xf numFmtId="0" fontId="3" fillId="30" borderId="0" xfId="0" applyFont="1" applyFill="1" applyAlignment="1">
      <alignment horizontal="center"/>
    </xf>
    <xf numFmtId="0" fontId="0" fillId="31" borderId="0" xfId="0" applyFill="1" applyAlignment="1">
      <alignment horizontal="center"/>
    </xf>
    <xf numFmtId="0" fontId="23" fillId="31" borderId="0" xfId="0" applyFont="1" applyFill="1" applyAlignment="1">
      <alignment horizontal="left"/>
    </xf>
    <xf numFmtId="0" fontId="0" fillId="31" borderId="0" xfId="0" applyFont="1" applyFill="1" applyAlignment="1">
      <alignment horizontal="center"/>
    </xf>
    <xf numFmtId="0" fontId="7" fillId="31" borderId="0" xfId="0" applyFont="1" applyFill="1" applyAlignment="1">
      <alignment horizontal="center"/>
    </xf>
    <xf numFmtId="0" fontId="3" fillId="31" borderId="0" xfId="0" applyFont="1" applyFill="1" applyAlignment="1">
      <alignment horizontal="center"/>
    </xf>
    <xf numFmtId="0" fontId="23" fillId="29" borderId="0" xfId="0" applyFont="1" applyFill="1" applyAlignment="1">
      <alignment horizontal="center"/>
    </xf>
    <xf numFmtId="0" fontId="0" fillId="29" borderId="0" xfId="0" applyFill="1"/>
    <xf numFmtId="166" fontId="0" fillId="29" borderId="0" xfId="28" applyNumberFormat="1" applyFont="1" applyFill="1" applyBorder="1" applyAlignment="1" applyProtection="1"/>
    <xf numFmtId="2" fontId="23" fillId="29" borderId="0" xfId="0" applyNumberFormat="1" applyFont="1" applyFill="1"/>
    <xf numFmtId="2" fontId="3" fillId="29" borderId="0" xfId="0" applyNumberFormat="1" applyFont="1" applyFill="1"/>
    <xf numFmtId="2" fontId="23" fillId="29" borderId="0" xfId="0" applyNumberFormat="1" applyFont="1" applyFill="1" applyAlignment="1">
      <alignment horizontal="center"/>
    </xf>
    <xf numFmtId="2" fontId="23" fillId="29" borderId="0" xfId="28" applyNumberFormat="1" applyFont="1" applyFill="1" applyBorder="1" applyAlignment="1" applyProtection="1">
      <alignment horizontal="center"/>
    </xf>
    <xf numFmtId="1" fontId="23" fillId="29" borderId="0" xfId="0" applyNumberFormat="1" applyFont="1" applyFill="1"/>
    <xf numFmtId="0" fontId="23" fillId="30" borderId="0" xfId="0" applyFont="1" applyFill="1" applyAlignment="1">
      <alignment horizontal="center"/>
    </xf>
    <xf numFmtId="0" fontId="0" fillId="30" borderId="0" xfId="0" applyFill="1"/>
    <xf numFmtId="166" fontId="0" fillId="30" borderId="0" xfId="28" applyNumberFormat="1" applyFont="1" applyFill="1" applyBorder="1" applyAlignment="1" applyProtection="1"/>
    <xf numFmtId="2" fontId="23" fillId="30" borderId="0" xfId="0" applyNumberFormat="1" applyFont="1" applyFill="1"/>
    <xf numFmtId="2" fontId="3" fillId="30" borderId="0" xfId="0" applyNumberFormat="1" applyFont="1" applyFill="1"/>
    <xf numFmtId="2" fontId="23" fillId="30" borderId="0" xfId="0" applyNumberFormat="1" applyFont="1" applyFill="1" applyAlignment="1">
      <alignment horizontal="center"/>
    </xf>
    <xf numFmtId="2" fontId="23" fillId="30" borderId="0" xfId="28" applyNumberFormat="1" applyFont="1" applyFill="1" applyBorder="1" applyAlignment="1" applyProtection="1">
      <alignment horizontal="center"/>
    </xf>
    <xf numFmtId="1" fontId="23" fillId="30" borderId="0" xfId="0" applyNumberFormat="1" applyFont="1" applyFill="1"/>
    <xf numFmtId="0" fontId="23" fillId="31" borderId="0" xfId="0" applyFont="1" applyFill="1" applyAlignment="1">
      <alignment horizontal="center"/>
    </xf>
    <xf numFmtId="0" fontId="0" fillId="31" borderId="0" xfId="0" applyFill="1"/>
    <xf numFmtId="166" fontId="0" fillId="31" borderId="0" xfId="28" applyNumberFormat="1" applyFont="1" applyFill="1" applyBorder="1" applyAlignment="1" applyProtection="1"/>
    <xf numFmtId="2" fontId="23" fillId="31" borderId="0" xfId="0" applyNumberFormat="1" applyFont="1" applyFill="1"/>
    <xf numFmtId="2" fontId="3" fillId="31" borderId="0" xfId="0" applyNumberFormat="1" applyFont="1" applyFill="1"/>
    <xf numFmtId="2" fontId="23" fillId="31" borderId="0" xfId="0" applyNumberFormat="1" applyFont="1" applyFill="1" applyAlignment="1">
      <alignment horizontal="center"/>
    </xf>
    <xf numFmtId="2" fontId="23" fillId="31" borderId="0" xfId="28" applyNumberFormat="1" applyFont="1" applyFill="1" applyBorder="1" applyAlignment="1" applyProtection="1">
      <alignment horizontal="center"/>
    </xf>
    <xf numFmtId="1" fontId="23" fillId="31" borderId="0" xfId="0" applyNumberFormat="1" applyFont="1" applyFill="1"/>
    <xf numFmtId="0" fontId="0" fillId="29" borderId="0" xfId="0" applyFont="1" applyFill="1" applyAlignment="1">
      <alignment horizontal="left"/>
    </xf>
    <xf numFmtId="0" fontId="0" fillId="29" borderId="0" xfId="0" applyFont="1" applyFill="1"/>
    <xf numFmtId="0" fontId="0" fillId="0" borderId="0" xfId="0" applyAlignment="1">
      <alignment horizontal="center" vertical="top"/>
    </xf>
    <xf numFmtId="164" fontId="0" fillId="29" borderId="0" xfId="28" applyFont="1" applyFill="1" applyBorder="1" applyAlignment="1" applyProtection="1">
      <alignment horizontal="center"/>
    </xf>
    <xf numFmtId="0" fontId="0" fillId="30" borderId="0" xfId="0" applyFont="1" applyFill="1" applyAlignment="1">
      <alignment horizontal="left"/>
    </xf>
    <xf numFmtId="164" fontId="0" fillId="30" borderId="0" xfId="28" applyFont="1" applyFill="1" applyBorder="1" applyAlignment="1" applyProtection="1">
      <alignment horizontal="center"/>
    </xf>
    <xf numFmtId="0" fontId="0" fillId="31" borderId="0" xfId="0" applyFill="1" applyAlignment="1">
      <alignment horizontal="left"/>
    </xf>
    <xf numFmtId="164" fontId="0" fillId="31" borderId="0" xfId="28" applyFont="1" applyFill="1" applyBorder="1" applyAlignment="1" applyProtection="1">
      <alignment horizontal="center"/>
    </xf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2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4" fillId="29" borderId="25" xfId="0" applyFont="1" applyFill="1" applyBorder="1" applyAlignment="1">
      <alignment horizontal="center"/>
    </xf>
    <xf numFmtId="0" fontId="44" fillId="29" borderId="26" xfId="0" applyFont="1" applyFill="1" applyBorder="1" applyAlignment="1">
      <alignment horizontal="center"/>
    </xf>
    <xf numFmtId="0" fontId="44" fillId="29" borderId="27" xfId="0" applyFont="1" applyFill="1" applyBorder="1" applyAlignment="1">
      <alignment horizontal="center"/>
    </xf>
    <xf numFmtId="0" fontId="45" fillId="25" borderId="22" xfId="0" applyFont="1" applyFill="1" applyBorder="1" applyAlignment="1">
      <alignment horizontal="center" vertical="center"/>
    </xf>
    <xf numFmtId="0" fontId="45" fillId="25" borderId="19" xfId="0" applyFont="1" applyFill="1" applyBorder="1" applyAlignment="1">
      <alignment horizontal="center" vertical="center"/>
    </xf>
    <xf numFmtId="0" fontId="14" fillId="25" borderId="21" xfId="0" applyFont="1" applyFill="1" applyBorder="1" applyAlignment="1">
      <alignment horizontal="center"/>
    </xf>
    <xf numFmtId="0" fontId="45" fillId="22" borderId="22" xfId="0" applyFont="1" applyFill="1" applyBorder="1" applyAlignment="1">
      <alignment horizontal="center" vertical="center"/>
    </xf>
    <xf numFmtId="0" fontId="45" fillId="22" borderId="19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5" fillId="0" borderId="19" xfId="0" applyFont="1" applyFill="1" applyBorder="1" applyAlignment="1">
      <alignment horizontal="center" vertical="center"/>
    </xf>
    <xf numFmtId="0" fontId="45" fillId="26" borderId="22" xfId="0" applyFont="1" applyFill="1" applyBorder="1" applyAlignment="1">
      <alignment horizontal="center" vertical="center"/>
    </xf>
    <xf numFmtId="0" fontId="45" fillId="26" borderId="19" xfId="0" applyFont="1" applyFill="1" applyBorder="1" applyAlignment="1">
      <alignment horizontal="center" vertical="center"/>
    </xf>
    <xf numFmtId="164" fontId="3" fillId="0" borderId="0" xfId="28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167" fontId="23" fillId="0" borderId="0" xfId="0" applyNumberFormat="1" applyFont="1" applyFill="1" applyAlignment="1"/>
    <xf numFmtId="0" fontId="23" fillId="0" borderId="0" xfId="0" applyFont="1" applyFill="1" applyAlignment="1"/>
    <xf numFmtId="43" fontId="0" fillId="0" borderId="0" xfId="0" applyNumberFormat="1"/>
    <xf numFmtId="167" fontId="11" fillId="0" borderId="0" xfId="28" applyNumberFormat="1" applyFont="1" applyFill="1" applyBorder="1" applyAlignment="1" applyProtection="1"/>
    <xf numFmtId="167" fontId="0" fillId="24" borderId="0" xfId="28" applyNumberFormat="1" applyFont="1" applyFill="1" applyBorder="1" applyAlignment="1" applyProtection="1"/>
    <xf numFmtId="167" fontId="0" fillId="24" borderId="0" xfId="0" applyNumberFormat="1" applyFill="1"/>
    <xf numFmtId="0" fontId="49" fillId="0" borderId="24" xfId="0" applyFont="1" applyBorder="1" applyAlignment="1">
      <alignment horizontal="center" vertical="center"/>
    </xf>
    <xf numFmtId="0" fontId="0" fillId="0" borderId="24" xfId="0" applyBorder="1"/>
    <xf numFmtId="0" fontId="50" fillId="0" borderId="28" xfId="0" applyFont="1" applyBorder="1" applyAlignment="1">
      <alignment horizontal="center" vertical="center"/>
    </xf>
    <xf numFmtId="0" fontId="50" fillId="0" borderId="29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179" fontId="3" fillId="0" borderId="0" xfId="0" applyNumberFormat="1" applyFont="1" applyFill="1" applyAlignment="1">
      <alignment horizontal="center"/>
    </xf>
    <xf numFmtId="0" fontId="0" fillId="0" borderId="24" xfId="0" applyFont="1" applyFill="1" applyBorder="1" applyAlignment="1">
      <alignment horizontal="center"/>
    </xf>
    <xf numFmtId="9" fontId="0" fillId="0" borderId="24" xfId="44" applyFont="1" applyBorder="1" applyAlignment="1">
      <alignment horizontal="center"/>
    </xf>
    <xf numFmtId="179" fontId="23" fillId="0" borderId="24" xfId="0" applyNumberFormat="1" applyFont="1" applyFill="1" applyBorder="1" applyAlignment="1">
      <alignment horizontal="center"/>
    </xf>
    <xf numFmtId="0" fontId="44" fillId="0" borderId="24" xfId="0" applyFont="1" applyBorder="1" applyAlignment="1">
      <alignment horizontal="center" vertical="center"/>
    </xf>
    <xf numFmtId="0" fontId="44" fillId="0" borderId="24" xfId="0" applyFont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Hacker Cup Standings</a:t>
            </a:r>
          </a:p>
        </c:rich>
      </c:tx>
      <c:layout>
        <c:manualLayout>
          <c:xMode val="edge"/>
          <c:yMode val="edge"/>
          <c:x val="0.37003869975957887"/>
          <c:y val="3.32488873673399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52654877781509E-2"/>
          <c:y val="0.21995505229762477"/>
          <c:w val="0.88423354195162995"/>
          <c:h val="0.501292909887609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Hacker_Cup_Standings!$B$46:$B$61</c:f>
              <c:strCache>
                <c:ptCount val="16"/>
                <c:pt idx="0">
                  <c:v>Dan</c:v>
                </c:pt>
                <c:pt idx="1">
                  <c:v>Andy</c:v>
                </c:pt>
                <c:pt idx="2">
                  <c:v>Brian</c:v>
                </c:pt>
                <c:pt idx="3">
                  <c:v>Tim</c:v>
                </c:pt>
                <c:pt idx="4">
                  <c:v>Mark</c:v>
                </c:pt>
                <c:pt idx="5">
                  <c:v>Pete</c:v>
                </c:pt>
                <c:pt idx="6">
                  <c:v>Dave</c:v>
                </c:pt>
                <c:pt idx="7">
                  <c:v>Tom</c:v>
                </c:pt>
                <c:pt idx="8">
                  <c:v>Gloria</c:v>
                </c:pt>
                <c:pt idx="9">
                  <c:v>Marty</c:v>
                </c:pt>
                <c:pt idx="10">
                  <c:v>Jim</c:v>
                </c:pt>
                <c:pt idx="11">
                  <c:v>Bob</c:v>
                </c:pt>
                <c:pt idx="12">
                  <c:v>Sue</c:v>
                </c:pt>
                <c:pt idx="13">
                  <c:v>Bette</c:v>
                </c:pt>
                <c:pt idx="14">
                  <c:v>Steve</c:v>
                </c:pt>
                <c:pt idx="15">
                  <c:v>Susan</c:v>
                </c:pt>
              </c:strCache>
            </c:strRef>
          </c:cat>
          <c:val>
            <c:numRef>
              <c:f>Hacker_Cup_Standings!$D$46:$D$61</c:f>
              <c:numCache>
                <c:formatCode>General</c:formatCode>
                <c:ptCount val="16"/>
                <c:pt idx="0">
                  <c:v>17405</c:v>
                </c:pt>
                <c:pt idx="1">
                  <c:v>14525</c:v>
                </c:pt>
                <c:pt idx="2">
                  <c:v>14200</c:v>
                </c:pt>
                <c:pt idx="3">
                  <c:v>14200</c:v>
                </c:pt>
                <c:pt idx="4">
                  <c:v>13855</c:v>
                </c:pt>
                <c:pt idx="5">
                  <c:v>13425</c:v>
                </c:pt>
                <c:pt idx="6">
                  <c:v>11675</c:v>
                </c:pt>
                <c:pt idx="7">
                  <c:v>10980</c:v>
                </c:pt>
                <c:pt idx="8">
                  <c:v>10380</c:v>
                </c:pt>
                <c:pt idx="9">
                  <c:v>9775</c:v>
                </c:pt>
                <c:pt idx="10">
                  <c:v>9555</c:v>
                </c:pt>
                <c:pt idx="11">
                  <c:v>7700</c:v>
                </c:pt>
                <c:pt idx="12">
                  <c:v>6850</c:v>
                </c:pt>
                <c:pt idx="13">
                  <c:v>6450</c:v>
                </c:pt>
                <c:pt idx="14">
                  <c:v>2900</c:v>
                </c:pt>
                <c:pt idx="15">
                  <c:v>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E0-430B-8F4C-E18F0CBB7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20488"/>
        <c:axId val="1"/>
      </c:barChart>
      <c:catAx>
        <c:axId val="358520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Player</a:t>
                </a:r>
              </a:p>
            </c:rich>
          </c:tx>
          <c:layout>
            <c:manualLayout>
              <c:xMode val="edge"/>
              <c:yMode val="edge"/>
              <c:x val="0.50965456219221172"/>
              <c:y val="0.884935457236643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Points</a:t>
                </a:r>
              </a:p>
            </c:rich>
          </c:tx>
          <c:layout>
            <c:manualLayout>
              <c:xMode val="edge"/>
              <c:yMode val="edge"/>
              <c:x val="1.0215783186012078E-2"/>
              <c:y val="0.39387290143719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20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6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Hacker Cup Playoffs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Hacker_Cup_Standings!$B$3:$B$18</c:f>
              <c:strCache>
                <c:ptCount val="16"/>
                <c:pt idx="0">
                  <c:v>Dave</c:v>
                </c:pt>
                <c:pt idx="1">
                  <c:v>Brian</c:v>
                </c:pt>
                <c:pt idx="2">
                  <c:v>Tom</c:v>
                </c:pt>
                <c:pt idx="3">
                  <c:v>Bette</c:v>
                </c:pt>
                <c:pt idx="4">
                  <c:v>Dan</c:v>
                </c:pt>
                <c:pt idx="5">
                  <c:v>Mark</c:v>
                </c:pt>
                <c:pt idx="6">
                  <c:v>Andy</c:v>
                </c:pt>
                <c:pt idx="7">
                  <c:v>Gloria</c:v>
                </c:pt>
                <c:pt idx="8">
                  <c:v>Bob</c:v>
                </c:pt>
                <c:pt idx="9">
                  <c:v>Tim</c:v>
                </c:pt>
                <c:pt idx="10">
                  <c:v>Marty</c:v>
                </c:pt>
                <c:pt idx="11">
                  <c:v>Steve</c:v>
                </c:pt>
                <c:pt idx="12">
                  <c:v>Jim</c:v>
                </c:pt>
                <c:pt idx="13">
                  <c:v>Pete</c:v>
                </c:pt>
                <c:pt idx="14">
                  <c:v>Susan</c:v>
                </c:pt>
                <c:pt idx="15">
                  <c:v>Sue</c:v>
                </c:pt>
              </c:strCache>
            </c:strRef>
          </c:cat>
          <c:val>
            <c:numRef>
              <c:f>Hacker_Cup_Standings!$D$3:$D$18</c:f>
              <c:numCache>
                <c:formatCode>General</c:formatCode>
                <c:ptCount val="16"/>
                <c:pt idx="0">
                  <c:v>7550</c:v>
                </c:pt>
                <c:pt idx="1">
                  <c:v>7550</c:v>
                </c:pt>
                <c:pt idx="2">
                  <c:v>6750</c:v>
                </c:pt>
                <c:pt idx="3">
                  <c:v>5650</c:v>
                </c:pt>
                <c:pt idx="4">
                  <c:v>5650</c:v>
                </c:pt>
                <c:pt idx="5">
                  <c:v>5450</c:v>
                </c:pt>
                <c:pt idx="6">
                  <c:v>5075</c:v>
                </c:pt>
                <c:pt idx="7">
                  <c:v>4500</c:v>
                </c:pt>
                <c:pt idx="8">
                  <c:v>4325</c:v>
                </c:pt>
                <c:pt idx="9">
                  <c:v>4000</c:v>
                </c:pt>
                <c:pt idx="10">
                  <c:v>3100</c:v>
                </c:pt>
                <c:pt idx="11">
                  <c:v>2850</c:v>
                </c:pt>
                <c:pt idx="12">
                  <c:v>2625</c:v>
                </c:pt>
                <c:pt idx="13">
                  <c:v>2000</c:v>
                </c:pt>
                <c:pt idx="14">
                  <c:v>1875</c:v>
                </c:pt>
                <c:pt idx="15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2-4AAF-87D4-DEBCC7E30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8512288"/>
        <c:axId val="1"/>
      </c:barChart>
      <c:catAx>
        <c:axId val="358512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Player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8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Points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58512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61</xdr:row>
      <xdr:rowOff>133350</xdr:rowOff>
    </xdr:from>
    <xdr:to>
      <xdr:col>15</xdr:col>
      <xdr:colOff>200025</xdr:colOff>
      <xdr:row>102</xdr:row>
      <xdr:rowOff>133350</xdr:rowOff>
    </xdr:to>
    <xdr:graphicFrame macro="">
      <xdr:nvGraphicFramePr>
        <xdr:cNvPr id="3429" name="Chart 1">
          <a:extLst>
            <a:ext uri="{FF2B5EF4-FFF2-40B4-BE49-F238E27FC236}">
              <a16:creationId xmlns:a16="http://schemas.microsoft.com/office/drawing/2014/main" id="{40114491-32B2-42F5-903B-6A8C4FA987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18</xdr:row>
      <xdr:rowOff>85725</xdr:rowOff>
    </xdr:from>
    <xdr:to>
      <xdr:col>13</xdr:col>
      <xdr:colOff>466725</xdr:colOff>
      <xdr:row>41</xdr:row>
      <xdr:rowOff>95250</xdr:rowOff>
    </xdr:to>
    <xdr:graphicFrame macro="">
      <xdr:nvGraphicFramePr>
        <xdr:cNvPr id="3430" name="Chart 2">
          <a:extLst>
            <a:ext uri="{FF2B5EF4-FFF2-40B4-BE49-F238E27FC236}">
              <a16:creationId xmlns:a16="http://schemas.microsoft.com/office/drawing/2014/main" id="{ED157A00-82F8-4F9E-8652-274D2FD97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9"/>
  <sheetViews>
    <sheetView topLeftCell="A136" zoomScaleNormal="100" workbookViewId="0">
      <selection activeCell="C176" sqref="C176"/>
    </sheetView>
  </sheetViews>
  <sheetFormatPr defaultRowHeight="12.75" x14ac:dyDescent="0.2"/>
  <cols>
    <col min="2" max="2" width="17" customWidth="1"/>
    <col min="3" max="3" width="10" style="35" customWidth="1"/>
    <col min="4" max="4" width="10" style="35" hidden="1" customWidth="1"/>
    <col min="5" max="5" width="10.140625" customWidth="1"/>
    <col min="6" max="6" width="10" customWidth="1"/>
    <col min="8" max="8" width="1.7109375" style="45" customWidth="1"/>
    <col min="9" max="10" width="13.5703125" customWidth="1"/>
    <col min="12" max="12" width="9.140625" style="38"/>
    <col min="13" max="13" width="9.7109375" style="2" customWidth="1"/>
    <col min="16" max="16" width="9.42578125" bestFit="1" customWidth="1"/>
    <col min="17" max="17" width="15.28515625" hidden="1" customWidth="1"/>
    <col min="18" max="18" width="2.140625" hidden="1" customWidth="1"/>
    <col min="19" max="19" width="11.7109375" hidden="1" customWidth="1"/>
  </cols>
  <sheetData>
    <row r="1" spans="1:20" s="115" customFormat="1" ht="18" x14ac:dyDescent="0.25">
      <c r="A1" s="318" t="s">
        <v>141</v>
      </c>
      <c r="B1" s="318"/>
      <c r="C1" s="318"/>
      <c r="D1" s="318"/>
      <c r="E1" s="318"/>
      <c r="F1" s="318"/>
      <c r="H1" s="119"/>
      <c r="L1" s="132"/>
      <c r="M1" s="133"/>
    </row>
    <row r="2" spans="1:20" s="115" customFormat="1" ht="18" x14ac:dyDescent="0.25">
      <c r="A2" s="318" t="s">
        <v>137</v>
      </c>
      <c r="B2" s="318"/>
      <c r="C2" s="318"/>
      <c r="D2" s="318"/>
      <c r="E2" s="318"/>
      <c r="F2" s="318"/>
      <c r="H2" s="119"/>
      <c r="L2" s="132"/>
      <c r="M2" s="133"/>
    </row>
    <row r="3" spans="1:20" x14ac:dyDescent="0.2">
      <c r="H3" s="119"/>
    </row>
    <row r="4" spans="1:20" x14ac:dyDescent="0.2">
      <c r="C4" s="10"/>
      <c r="D4" s="10"/>
      <c r="E4" s="120" t="s">
        <v>0</v>
      </c>
      <c r="F4" s="263" t="s">
        <v>0</v>
      </c>
      <c r="H4" s="119"/>
      <c r="L4" s="134" t="s">
        <v>1</v>
      </c>
    </row>
    <row r="5" spans="1:20" x14ac:dyDescent="0.2">
      <c r="A5" s="12" t="s">
        <v>2</v>
      </c>
      <c r="B5" s="12" t="s">
        <v>3</v>
      </c>
      <c r="C5" s="12" t="s">
        <v>4</v>
      </c>
      <c r="D5" s="12"/>
      <c r="E5" s="12" t="s">
        <v>5</v>
      </c>
      <c r="F5" s="12" t="s">
        <v>6</v>
      </c>
      <c r="G5" s="12" t="s">
        <v>7</v>
      </c>
      <c r="H5" s="119"/>
      <c r="I5" s="12" t="s">
        <v>124</v>
      </c>
      <c r="J5" s="12" t="s">
        <v>8</v>
      </c>
      <c r="K5" s="12" t="s">
        <v>9</v>
      </c>
      <c r="L5" s="135" t="s">
        <v>10</v>
      </c>
      <c r="M5" s="13" t="s">
        <v>11</v>
      </c>
      <c r="N5" s="12" t="s">
        <v>12</v>
      </c>
      <c r="O5" s="12" t="s">
        <v>13</v>
      </c>
      <c r="P5" s="12" t="s">
        <v>14</v>
      </c>
    </row>
    <row r="6" spans="1:20" s="45" customFormat="1" x14ac:dyDescent="0.2">
      <c r="A6" s="284">
        <v>1</v>
      </c>
      <c r="B6" s="285" t="str">
        <f>Mohsinger_T!A1</f>
        <v>Tom Mohsinger</v>
      </c>
      <c r="C6" s="271">
        <f t="shared" ref="C6:C21" si="0">D6</f>
        <v>14</v>
      </c>
      <c r="D6" s="271">
        <f>Mohsinger_T!F44</f>
        <v>14</v>
      </c>
      <c r="E6" s="286">
        <f>Mohsinger_T!D44</f>
        <v>69.5</v>
      </c>
      <c r="F6" s="287">
        <f t="shared" ref="F6:F21" si="1">E6/MIN(C6,10)</f>
        <v>6.95</v>
      </c>
      <c r="G6" s="284">
        <v>1</v>
      </c>
      <c r="H6" s="288"/>
      <c r="I6" s="289">
        <f>Mohsinger_T!C47/D6</f>
        <v>0</v>
      </c>
      <c r="J6" s="289">
        <f>Mohsinger_T!C48/D6</f>
        <v>0</v>
      </c>
      <c r="K6" s="289">
        <f>Mohsinger_T!C49/D6</f>
        <v>0.5714285714285714</v>
      </c>
      <c r="L6" s="290">
        <f>Mohsinger_T!C50/D6</f>
        <v>3.5</v>
      </c>
      <c r="M6" s="290">
        <f>Mohsinger_T!C51/D6</f>
        <v>3.2142857142857144</v>
      </c>
      <c r="N6" s="289">
        <f>Mohsinger_T!C52/D6</f>
        <v>1.7142857142857142</v>
      </c>
      <c r="O6" s="287">
        <f t="shared" ref="O6:O21" si="2">L6+(M6*2)+(N6*3)-J6</f>
        <v>15.071428571428571</v>
      </c>
      <c r="P6" s="291">
        <f t="shared" ref="P6:P21" si="3">ROUND(O6,0)</f>
        <v>15</v>
      </c>
      <c r="Q6" s="157" t="str">
        <f t="shared" ref="Q6:Q21" si="4">B6</f>
        <v>Tom Mohsinger</v>
      </c>
      <c r="R6" s="158">
        <f t="shared" ref="R6:R21" si="5">FIND(" ",Q6)</f>
        <v>4</v>
      </c>
      <c r="S6" s="158" t="str">
        <f t="shared" ref="S6:S21" si="6">MID(Q6,R6,99)</f>
        <v xml:space="preserve"> Mohsinger</v>
      </c>
      <c r="T6" s="117"/>
    </row>
    <row r="7" spans="1:20" s="45" customFormat="1" x14ac:dyDescent="0.2">
      <c r="A7" s="292">
        <v>2</v>
      </c>
      <c r="B7" s="293" t="str">
        <f>McLaughlin!A1</f>
        <v>Brian McLaughlin</v>
      </c>
      <c r="C7" s="276">
        <f t="shared" si="0"/>
        <v>14</v>
      </c>
      <c r="D7" s="276">
        <f>McLaughlin!F44</f>
        <v>14</v>
      </c>
      <c r="E7" s="294">
        <f>McLaughlin!D44</f>
        <v>68.5</v>
      </c>
      <c r="F7" s="295">
        <f t="shared" si="1"/>
        <v>6.85</v>
      </c>
      <c r="G7" s="292">
        <v>2</v>
      </c>
      <c r="H7" s="296"/>
      <c r="I7" s="297">
        <f>McLaughlin!C47/D7</f>
        <v>0</v>
      </c>
      <c r="J7" s="297">
        <f>McLaughlin!C48/D7</f>
        <v>7.1428571428571425E-2</v>
      </c>
      <c r="K7" s="297">
        <f>McLaughlin!C49/D7</f>
        <v>1.0714285714285714</v>
      </c>
      <c r="L7" s="298">
        <f>McLaughlin!C50/D7</f>
        <v>3.5714285714285716</v>
      </c>
      <c r="M7" s="298">
        <f>McLaughlin!C51/D7</f>
        <v>2.7142857142857144</v>
      </c>
      <c r="N7" s="297">
        <f>McLaughlin!C52/D7</f>
        <v>1.5714285714285714</v>
      </c>
      <c r="O7" s="295">
        <f t="shared" si="2"/>
        <v>13.642857142857144</v>
      </c>
      <c r="P7" s="299">
        <f t="shared" si="3"/>
        <v>14</v>
      </c>
      <c r="Q7" s="157" t="str">
        <f t="shared" si="4"/>
        <v>Brian McLaughlin</v>
      </c>
      <c r="R7" s="158">
        <f t="shared" si="5"/>
        <v>6</v>
      </c>
      <c r="S7" s="158" t="str">
        <f t="shared" si="6"/>
        <v xml:space="preserve"> McLaughlin</v>
      </c>
      <c r="T7" s="117"/>
    </row>
    <row r="8" spans="1:20" s="45" customFormat="1" x14ac:dyDescent="0.2">
      <c r="A8" s="300">
        <v>3</v>
      </c>
      <c r="B8" s="301" t="str">
        <f>Hobbs!A1</f>
        <v>Tim Hobbs</v>
      </c>
      <c r="C8" s="281">
        <f t="shared" si="0"/>
        <v>15</v>
      </c>
      <c r="D8" s="279">
        <f>Hobbs!F44</f>
        <v>15</v>
      </c>
      <c r="E8" s="302">
        <f>Hobbs!D44</f>
        <v>63.5</v>
      </c>
      <c r="F8" s="303">
        <f t="shared" si="1"/>
        <v>6.35</v>
      </c>
      <c r="G8" s="300">
        <v>3</v>
      </c>
      <c r="H8" s="304"/>
      <c r="I8" s="305">
        <f>Hobbs!C47/D8</f>
        <v>0</v>
      </c>
      <c r="J8" s="305">
        <f>Hobbs!C48/D8</f>
        <v>0</v>
      </c>
      <c r="K8" s="305">
        <f>Hobbs!C49/D8</f>
        <v>1.6666666666666667</v>
      </c>
      <c r="L8" s="306">
        <f>Hobbs!C50/D8</f>
        <v>2.7333333333333334</v>
      </c>
      <c r="M8" s="306">
        <f>Hobbs!C51/D8</f>
        <v>2.8</v>
      </c>
      <c r="N8" s="305">
        <f>Hobbs!C52/D8</f>
        <v>1.8</v>
      </c>
      <c r="O8" s="303">
        <f t="shared" si="2"/>
        <v>13.733333333333333</v>
      </c>
      <c r="P8" s="307">
        <f t="shared" si="3"/>
        <v>14</v>
      </c>
      <c r="Q8" s="157" t="str">
        <f t="shared" si="4"/>
        <v>Tim Hobbs</v>
      </c>
      <c r="R8" s="158">
        <f t="shared" si="5"/>
        <v>4</v>
      </c>
      <c r="S8" s="158" t="str">
        <f t="shared" si="6"/>
        <v xml:space="preserve"> Hobbs</v>
      </c>
      <c r="T8" s="117"/>
    </row>
    <row r="9" spans="1:20" s="45" customFormat="1" x14ac:dyDescent="0.2">
      <c r="A9" s="145">
        <v>4</v>
      </c>
      <c r="B9" s="45" t="str">
        <f>Reed!A1</f>
        <v>Marty Reed</v>
      </c>
      <c r="C9" s="53">
        <f t="shared" si="0"/>
        <v>13</v>
      </c>
      <c r="D9" s="53">
        <f>Reed!F44</f>
        <v>13</v>
      </c>
      <c r="E9" s="2">
        <f>Reed!D44</f>
        <v>62</v>
      </c>
      <c r="F9" s="231">
        <f t="shared" si="1"/>
        <v>6.2</v>
      </c>
      <c r="G9" s="145">
        <v>4</v>
      </c>
      <c r="H9" s="119"/>
      <c r="I9" s="229">
        <f>Reed!C47/D9</f>
        <v>0</v>
      </c>
      <c r="J9" s="229">
        <f>Reed!C48/D9</f>
        <v>7.6923076923076927E-2</v>
      </c>
      <c r="K9" s="229">
        <f>Reed!C49/D9</f>
        <v>4.3076923076923075</v>
      </c>
      <c r="L9" s="230">
        <f>Reed!C50/D9</f>
        <v>3.5384615384615383</v>
      </c>
      <c r="M9" s="230">
        <f>Reed!C51/D9</f>
        <v>1</v>
      </c>
      <c r="N9" s="229">
        <f>Reed!C52/D9</f>
        <v>7.6923076923076927E-2</v>
      </c>
      <c r="O9" s="231">
        <f t="shared" si="2"/>
        <v>5.6923076923076925</v>
      </c>
      <c r="P9" s="232">
        <f t="shared" si="3"/>
        <v>6</v>
      </c>
      <c r="Q9" s="157" t="str">
        <f t="shared" si="4"/>
        <v>Marty Reed</v>
      </c>
      <c r="R9" s="158">
        <f t="shared" si="5"/>
        <v>6</v>
      </c>
      <c r="S9" s="158" t="str">
        <f t="shared" si="6"/>
        <v xml:space="preserve"> Reed</v>
      </c>
      <c r="T9" s="117"/>
    </row>
    <row r="10" spans="1:20" s="45" customFormat="1" x14ac:dyDescent="0.2">
      <c r="A10" s="145">
        <v>5</v>
      </c>
      <c r="B10" s="45" t="str">
        <f>Fusco_D!A1</f>
        <v>Dan Fusco</v>
      </c>
      <c r="C10" s="53">
        <f t="shared" si="0"/>
        <v>14</v>
      </c>
      <c r="D10" s="53">
        <f>Fusco_D!F44</f>
        <v>14</v>
      </c>
      <c r="E10" s="2">
        <f>Fusco_D!D44</f>
        <v>59</v>
      </c>
      <c r="F10" s="231">
        <f t="shared" si="1"/>
        <v>5.9</v>
      </c>
      <c r="G10" s="145">
        <v>5</v>
      </c>
      <c r="H10" s="119"/>
      <c r="I10" s="229">
        <f>Fusco_D!C47/D10</f>
        <v>0</v>
      </c>
      <c r="J10" s="229">
        <f>Fusco_D!C48/D10</f>
        <v>0.42857142857142855</v>
      </c>
      <c r="K10" s="229">
        <f>Fusco_D!C49/D10</f>
        <v>3.6428571428571428</v>
      </c>
      <c r="L10" s="230">
        <f>Fusco_D!C50/D10</f>
        <v>3.3571428571428572</v>
      </c>
      <c r="M10" s="230">
        <f>Fusco_D!C51/D10</f>
        <v>1.2857142857142858</v>
      </c>
      <c r="N10" s="229">
        <f>Fusco_D!C52/D10</f>
        <v>0.2857142857142857</v>
      </c>
      <c r="O10" s="231">
        <f t="shared" si="2"/>
        <v>6.3571428571428568</v>
      </c>
      <c r="P10" s="232">
        <f t="shared" si="3"/>
        <v>6</v>
      </c>
      <c r="Q10" s="157" t="str">
        <f t="shared" si="4"/>
        <v>Dan Fusco</v>
      </c>
      <c r="R10" s="158">
        <f t="shared" si="5"/>
        <v>4</v>
      </c>
      <c r="S10" s="158" t="str">
        <f t="shared" si="6"/>
        <v xml:space="preserve"> Fusco</v>
      </c>
      <c r="T10" s="117"/>
    </row>
    <row r="11" spans="1:20" s="45" customFormat="1" x14ac:dyDescent="0.2">
      <c r="A11" s="145">
        <v>6</v>
      </c>
      <c r="B11" s="45" t="str">
        <f>Rusnak!A1</f>
        <v>Mark Rusnak</v>
      </c>
      <c r="C11" s="53">
        <f t="shared" si="0"/>
        <v>13</v>
      </c>
      <c r="D11" s="53">
        <f>Rusnak!F44</f>
        <v>13</v>
      </c>
      <c r="E11" s="2">
        <f>Rusnak!D44</f>
        <v>58.5</v>
      </c>
      <c r="F11" s="231">
        <f t="shared" si="1"/>
        <v>5.85</v>
      </c>
      <c r="G11" s="145">
        <v>6</v>
      </c>
      <c r="H11" s="119"/>
      <c r="I11" s="229">
        <f>Rusnak!C47/D11</f>
        <v>0</v>
      </c>
      <c r="J11" s="229">
        <f>Rusnak!C48/D11</f>
        <v>0.53846153846153844</v>
      </c>
      <c r="K11" s="229">
        <f>Rusnak!C49/D11</f>
        <v>4.4615384615384617</v>
      </c>
      <c r="L11" s="230">
        <f>Rusnak!C50/D11</f>
        <v>3.4615384615384617</v>
      </c>
      <c r="M11" s="230">
        <f>Rusnak!C51/D11</f>
        <v>0.53846153846153844</v>
      </c>
      <c r="N11" s="229">
        <f>Rusnak!C52/D11</f>
        <v>0</v>
      </c>
      <c r="O11" s="231">
        <f t="shared" si="2"/>
        <v>4</v>
      </c>
      <c r="P11" s="232">
        <f t="shared" si="3"/>
        <v>4</v>
      </c>
      <c r="Q11" s="157" t="str">
        <f t="shared" si="4"/>
        <v>Mark Rusnak</v>
      </c>
      <c r="R11" s="158">
        <f t="shared" si="5"/>
        <v>5</v>
      </c>
      <c r="S11" s="158" t="str">
        <f t="shared" si="6"/>
        <v xml:space="preserve"> Rusnak</v>
      </c>
      <c r="T11" s="117"/>
    </row>
    <row r="12" spans="1:20" s="45" customFormat="1" x14ac:dyDescent="0.2">
      <c r="A12" s="145">
        <v>7</v>
      </c>
      <c r="B12" s="45" t="str">
        <f>Poston!A1</f>
        <v>Gloria Poston</v>
      </c>
      <c r="C12" s="53">
        <f t="shared" si="0"/>
        <v>12</v>
      </c>
      <c r="D12" s="42">
        <f>Poston!F44</f>
        <v>12</v>
      </c>
      <c r="E12" s="2">
        <f>Poston!D44</f>
        <v>58</v>
      </c>
      <c r="F12" s="231">
        <f t="shared" si="1"/>
        <v>5.8</v>
      </c>
      <c r="G12" s="145">
        <v>9</v>
      </c>
      <c r="H12" s="119"/>
      <c r="I12" s="229">
        <f>Poston!C47/D12</f>
        <v>0</v>
      </c>
      <c r="J12" s="229">
        <f>Poston!C48/D12</f>
        <v>0</v>
      </c>
      <c r="K12" s="229">
        <f>Poston!C49/D12</f>
        <v>1.5</v>
      </c>
      <c r="L12" s="230">
        <f>Poston!C50/D12</f>
        <v>3</v>
      </c>
      <c r="M12" s="230">
        <f>Poston!C51/D12</f>
        <v>2.9166666666666665</v>
      </c>
      <c r="N12" s="229">
        <f>Poston!C52/D12</f>
        <v>1.5833333333333333</v>
      </c>
      <c r="O12" s="231">
        <f t="shared" si="2"/>
        <v>13.583333333333332</v>
      </c>
      <c r="P12" s="232">
        <f t="shared" si="3"/>
        <v>14</v>
      </c>
      <c r="Q12" s="157" t="str">
        <f t="shared" si="4"/>
        <v>Gloria Poston</v>
      </c>
      <c r="R12" s="158">
        <f t="shared" si="5"/>
        <v>7</v>
      </c>
      <c r="S12" s="158" t="str">
        <f t="shared" si="6"/>
        <v xml:space="preserve"> Poston</v>
      </c>
      <c r="T12" s="117"/>
    </row>
    <row r="13" spans="1:20" s="45" customFormat="1" x14ac:dyDescent="0.2">
      <c r="A13" s="145">
        <v>8</v>
      </c>
      <c r="B13" s="45" t="str">
        <f>Linton!A1</f>
        <v>Andy Linton</v>
      </c>
      <c r="C13" s="53">
        <f t="shared" si="0"/>
        <v>14</v>
      </c>
      <c r="D13" s="53">
        <f>Linton!F44</f>
        <v>14</v>
      </c>
      <c r="E13" s="2">
        <f>Linton!D44</f>
        <v>57.5</v>
      </c>
      <c r="F13" s="231">
        <f t="shared" si="1"/>
        <v>5.75</v>
      </c>
      <c r="G13" s="145" t="s">
        <v>183</v>
      </c>
      <c r="H13" s="119"/>
      <c r="I13" s="229">
        <f>Linton!C47/D13</f>
        <v>0</v>
      </c>
      <c r="J13" s="229">
        <f>Linton!C48/D13</f>
        <v>0.7857142857142857</v>
      </c>
      <c r="K13" s="229">
        <f>Linton!C49/D13</f>
        <v>4</v>
      </c>
      <c r="L13" s="230">
        <f>Linton!C50/D13</f>
        <v>3.2142857142857144</v>
      </c>
      <c r="M13" s="230">
        <f>Linton!C51/D13</f>
        <v>0.9285714285714286</v>
      </c>
      <c r="N13" s="229">
        <f>Linton!C52/D13</f>
        <v>7.1428571428571425E-2</v>
      </c>
      <c r="O13" s="231">
        <f t="shared" si="2"/>
        <v>4.5</v>
      </c>
      <c r="P13" s="232">
        <f t="shared" si="3"/>
        <v>5</v>
      </c>
      <c r="Q13" s="157" t="str">
        <f t="shared" si="4"/>
        <v>Andy Linton</v>
      </c>
      <c r="R13" s="158">
        <f t="shared" si="5"/>
        <v>5</v>
      </c>
      <c r="S13" s="158" t="str">
        <f t="shared" si="6"/>
        <v xml:space="preserve"> Linton</v>
      </c>
      <c r="T13" s="117"/>
    </row>
    <row r="14" spans="1:20" s="45" customFormat="1" x14ac:dyDescent="0.2">
      <c r="A14" s="145">
        <v>9</v>
      </c>
      <c r="B14" s="45" t="str">
        <f>Mohsinger_B!A1</f>
        <v>Bette Mohsinger</v>
      </c>
      <c r="C14" s="53">
        <f t="shared" si="0"/>
        <v>13</v>
      </c>
      <c r="D14" s="53">
        <f>Mohsinger_B!F44</f>
        <v>13</v>
      </c>
      <c r="E14" s="2">
        <f>Mohsinger_B!D44</f>
        <v>54</v>
      </c>
      <c r="F14" s="231">
        <f t="shared" si="1"/>
        <v>5.4</v>
      </c>
      <c r="G14" s="145" t="s">
        <v>183</v>
      </c>
      <c r="H14" s="119"/>
      <c r="I14" s="229">
        <f>Mohsinger_B!C47/D14</f>
        <v>0</v>
      </c>
      <c r="J14" s="229">
        <f>Mohsinger_B!C48/D14</f>
        <v>0</v>
      </c>
      <c r="K14" s="229">
        <f>Mohsinger_B!C49/D14</f>
        <v>0.76923076923076927</v>
      </c>
      <c r="L14" s="230">
        <f>Mohsinger_B!C50/D14</f>
        <v>2.4615384615384617</v>
      </c>
      <c r="M14" s="230">
        <f>Mohsinger_B!C51/D14</f>
        <v>3.2307692307692308</v>
      </c>
      <c r="N14" s="229">
        <f>Mohsinger_B!C52/D14</f>
        <v>2.5384615384615383</v>
      </c>
      <c r="O14" s="231">
        <f t="shared" si="2"/>
        <v>16.53846153846154</v>
      </c>
      <c r="P14" s="232">
        <f t="shared" si="3"/>
        <v>17</v>
      </c>
      <c r="Q14" s="157" t="str">
        <f t="shared" si="4"/>
        <v>Bette Mohsinger</v>
      </c>
      <c r="R14" s="158">
        <f t="shared" si="5"/>
        <v>6</v>
      </c>
      <c r="S14" s="158" t="str">
        <f t="shared" si="6"/>
        <v xml:space="preserve"> Mohsinger</v>
      </c>
      <c r="T14" s="117"/>
    </row>
    <row r="15" spans="1:20" s="45" customFormat="1" x14ac:dyDescent="0.2">
      <c r="A15" s="145">
        <v>10</v>
      </c>
      <c r="B15" s="45" t="str">
        <f>Daviero!A1</f>
        <v>Jim Daviero</v>
      </c>
      <c r="C15" s="53">
        <f t="shared" si="0"/>
        <v>12</v>
      </c>
      <c r="D15" s="53">
        <f>Daviero!F44</f>
        <v>12</v>
      </c>
      <c r="E15" s="2">
        <f>Daviero!D44</f>
        <v>53.5</v>
      </c>
      <c r="F15" s="231">
        <f t="shared" si="1"/>
        <v>5.35</v>
      </c>
      <c r="G15" s="145">
        <v>12</v>
      </c>
      <c r="H15" s="119"/>
      <c r="I15" s="229">
        <f>Daviero!C47/D15</f>
        <v>0</v>
      </c>
      <c r="J15" s="229">
        <f>Daviero!C48/D15</f>
        <v>0.33333333333333331</v>
      </c>
      <c r="K15" s="229">
        <f>Daviero!C49/D15</f>
        <v>2.8333333333333335</v>
      </c>
      <c r="L15" s="229">
        <f>Daviero!C50/D15</f>
        <v>3.6666666666666665</v>
      </c>
      <c r="M15" s="229">
        <f>Daviero!C51/D15</f>
        <v>1.75</v>
      </c>
      <c r="N15" s="229">
        <f>Daviero!C52/D15</f>
        <v>0.41666666666666669</v>
      </c>
      <c r="O15" s="231">
        <f t="shared" si="2"/>
        <v>8.0833333333333321</v>
      </c>
      <c r="P15" s="232">
        <f t="shared" si="3"/>
        <v>8</v>
      </c>
      <c r="Q15" s="157" t="str">
        <f t="shared" si="4"/>
        <v>Jim Daviero</v>
      </c>
      <c r="R15" s="158">
        <f t="shared" si="5"/>
        <v>4</v>
      </c>
      <c r="S15" s="158" t="str">
        <f t="shared" si="6"/>
        <v xml:space="preserve"> Daviero</v>
      </c>
      <c r="T15" s="117"/>
    </row>
    <row r="16" spans="1:20" s="45" customFormat="1" x14ac:dyDescent="0.2">
      <c r="A16" s="145">
        <v>11</v>
      </c>
      <c r="B16" s="45" t="str">
        <f>Taylor!A1</f>
        <v>Dave Taylor</v>
      </c>
      <c r="C16" s="53">
        <f t="shared" si="0"/>
        <v>15</v>
      </c>
      <c r="D16" s="53">
        <f>Taylor!F44</f>
        <v>15</v>
      </c>
      <c r="E16" s="2">
        <f>Taylor!D44</f>
        <v>53</v>
      </c>
      <c r="F16" s="231">
        <f t="shared" si="1"/>
        <v>5.3</v>
      </c>
      <c r="G16" s="145">
        <v>10</v>
      </c>
      <c r="H16" s="119"/>
      <c r="I16" s="229">
        <f>Taylor!C47/D16</f>
        <v>0</v>
      </c>
      <c r="J16" s="229">
        <f>Taylor!C48/D16</f>
        <v>6.6666666666666666E-2</v>
      </c>
      <c r="K16" s="229">
        <f>Taylor!C49/D16</f>
        <v>1</v>
      </c>
      <c r="L16" s="230">
        <f>Taylor!C50/D16</f>
        <v>3.3333333333333335</v>
      </c>
      <c r="M16" s="230">
        <f>Taylor!C51/D16</f>
        <v>2.9333333333333331</v>
      </c>
      <c r="N16" s="229">
        <f>Taylor!C52/D16</f>
        <v>1.6666666666666667</v>
      </c>
      <c r="O16" s="231">
        <f t="shared" si="2"/>
        <v>14.133333333333333</v>
      </c>
      <c r="P16" s="232">
        <f t="shared" si="3"/>
        <v>14</v>
      </c>
      <c r="Q16" s="157" t="str">
        <f t="shared" si="4"/>
        <v>Dave Taylor</v>
      </c>
      <c r="R16" s="158">
        <f t="shared" si="5"/>
        <v>5</v>
      </c>
      <c r="S16" s="158" t="str">
        <f t="shared" si="6"/>
        <v xml:space="preserve"> Taylor</v>
      </c>
      <c r="T16" s="117"/>
    </row>
    <row r="17" spans="1:20" s="45" customFormat="1" x14ac:dyDescent="0.2">
      <c r="A17" s="145">
        <v>12</v>
      </c>
      <c r="B17" s="45" t="str">
        <f>Templeton!A1</f>
        <v>Bob Templeton</v>
      </c>
      <c r="C17" s="53">
        <f t="shared" si="0"/>
        <v>11</v>
      </c>
      <c r="D17" s="53">
        <f>Templeton!F44</f>
        <v>11</v>
      </c>
      <c r="E17" s="2">
        <f>Templeton!D44</f>
        <v>53</v>
      </c>
      <c r="F17" s="231">
        <f t="shared" si="1"/>
        <v>5.3</v>
      </c>
      <c r="G17" s="145">
        <v>11</v>
      </c>
      <c r="H17" s="119"/>
      <c r="I17" s="229">
        <f>Templeton!C47/D17</f>
        <v>0</v>
      </c>
      <c r="J17" s="229">
        <f>Templeton!C48/D17</f>
        <v>0</v>
      </c>
      <c r="K17" s="229">
        <f>Templeton!C49/D17</f>
        <v>0.54545454545454541</v>
      </c>
      <c r="L17" s="230">
        <f>Templeton!C50/D17</f>
        <v>1.9090909090909092</v>
      </c>
      <c r="M17" s="230">
        <f>Templeton!C51/D17</f>
        <v>3.6363636363636362</v>
      </c>
      <c r="N17" s="229">
        <f>Templeton!C52/D17</f>
        <v>2.9090909090909092</v>
      </c>
      <c r="O17" s="231">
        <f t="shared" si="2"/>
        <v>17.909090909090907</v>
      </c>
      <c r="P17" s="232">
        <f t="shared" si="3"/>
        <v>18</v>
      </c>
      <c r="Q17" s="157" t="str">
        <f t="shared" si="4"/>
        <v>Bob Templeton</v>
      </c>
      <c r="R17" s="158">
        <f t="shared" si="5"/>
        <v>4</v>
      </c>
      <c r="S17" s="158" t="str">
        <f t="shared" si="6"/>
        <v xml:space="preserve"> Templeton</v>
      </c>
      <c r="T17" s="117"/>
    </row>
    <row r="18" spans="1:20" s="45" customFormat="1" x14ac:dyDescent="0.2">
      <c r="A18" s="145">
        <v>13</v>
      </c>
      <c r="B18" s="45" t="str">
        <f>Michalski_S!A1</f>
        <v>Sue Michalski</v>
      </c>
      <c r="C18" s="53">
        <f t="shared" si="0"/>
        <v>13</v>
      </c>
      <c r="D18" s="53">
        <f>Michalski_S!F44</f>
        <v>13</v>
      </c>
      <c r="E18" s="2">
        <f>Michalski_S!D44</f>
        <v>46</v>
      </c>
      <c r="F18" s="231">
        <f t="shared" si="1"/>
        <v>4.5999999999999996</v>
      </c>
      <c r="G18" s="145">
        <v>13</v>
      </c>
      <c r="H18" s="119"/>
      <c r="I18" s="229">
        <f>Michalski_S!C47/D18</f>
        <v>0</v>
      </c>
      <c r="J18" s="229">
        <f>Michalski_S!C48/D18</f>
        <v>0</v>
      </c>
      <c r="K18" s="229">
        <f>Michalski_S!C49/D18</f>
        <v>0.30769230769230771</v>
      </c>
      <c r="L18" s="230">
        <f>Michalski_S!C50/D18</f>
        <v>0.76923076923076927</v>
      </c>
      <c r="M18" s="230">
        <f>Michalski_S!C51/D18</f>
        <v>1.6923076923076923</v>
      </c>
      <c r="N18" s="229">
        <f>Michalski_S!C52/D18</f>
        <v>6.2307692307692308</v>
      </c>
      <c r="O18" s="231">
        <f t="shared" si="2"/>
        <v>22.846153846153847</v>
      </c>
      <c r="P18" s="232">
        <f t="shared" si="3"/>
        <v>23</v>
      </c>
      <c r="Q18" s="157" t="str">
        <f t="shared" si="4"/>
        <v>Sue Michalski</v>
      </c>
      <c r="R18" s="158">
        <f t="shared" si="5"/>
        <v>4</v>
      </c>
      <c r="S18" s="158" t="str">
        <f t="shared" si="6"/>
        <v xml:space="preserve"> Michalski</v>
      </c>
      <c r="T18" s="117"/>
    </row>
    <row r="19" spans="1:20" s="45" customFormat="1" x14ac:dyDescent="0.2">
      <c r="A19" s="145">
        <v>14</v>
      </c>
      <c r="B19" s="45" t="str">
        <f>Michalski_P!A1</f>
        <v>Pete Michalski</v>
      </c>
      <c r="C19" s="53">
        <f t="shared" si="0"/>
        <v>13</v>
      </c>
      <c r="D19" s="53">
        <f>Michalski_P!F44</f>
        <v>13</v>
      </c>
      <c r="E19" s="2">
        <f>Michalski_P!D44</f>
        <v>43.5</v>
      </c>
      <c r="F19" s="231">
        <f t="shared" si="1"/>
        <v>4.3499999999999996</v>
      </c>
      <c r="G19" s="145">
        <v>15</v>
      </c>
      <c r="H19" s="119"/>
      <c r="I19" s="229">
        <f>Michalski_P!C47/D19</f>
        <v>0</v>
      </c>
      <c r="J19" s="229">
        <f>Michalski_P!C48/D19</f>
        <v>0</v>
      </c>
      <c r="K19" s="229">
        <f>Michalski_P!C49/D19</f>
        <v>0</v>
      </c>
      <c r="L19" s="230">
        <f>Michalski_P!C50/D19</f>
        <v>1.5384615384615385</v>
      </c>
      <c r="M19" s="230">
        <f>Michalski_P!C51/D19</f>
        <v>2.8461538461538463</v>
      </c>
      <c r="N19" s="229">
        <f>Michalski_P!C52/D19</f>
        <v>4.615384615384615</v>
      </c>
      <c r="O19" s="231">
        <f t="shared" si="2"/>
        <v>21.076923076923077</v>
      </c>
      <c r="P19" s="232">
        <f t="shared" si="3"/>
        <v>21</v>
      </c>
      <c r="Q19" s="157" t="str">
        <f t="shared" si="4"/>
        <v>Pete Michalski</v>
      </c>
      <c r="R19" s="158">
        <f t="shared" si="5"/>
        <v>5</v>
      </c>
      <c r="S19" s="158" t="str">
        <f t="shared" si="6"/>
        <v xml:space="preserve"> Michalski</v>
      </c>
      <c r="T19" s="117"/>
    </row>
    <row r="20" spans="1:20" s="45" customFormat="1" x14ac:dyDescent="0.2">
      <c r="A20" s="145">
        <v>15</v>
      </c>
      <c r="B20" s="45" t="str">
        <f>Fusco_S!A1</f>
        <v>Steve Fusco</v>
      </c>
      <c r="C20" s="53">
        <f t="shared" si="0"/>
        <v>8</v>
      </c>
      <c r="D20" s="53">
        <f>Fusco_S!F44</f>
        <v>8</v>
      </c>
      <c r="E20" s="2">
        <f>Fusco_S!D44</f>
        <v>33.5</v>
      </c>
      <c r="F20" s="231">
        <f t="shared" si="1"/>
        <v>4.1875</v>
      </c>
      <c r="G20" s="145">
        <v>14</v>
      </c>
      <c r="H20" s="119"/>
      <c r="I20" s="229">
        <f>Fusco_S!C47/D20</f>
        <v>0</v>
      </c>
      <c r="J20" s="229">
        <f>Fusco_S!C48/D20</f>
        <v>0</v>
      </c>
      <c r="K20" s="229">
        <f>Fusco_S!C49/D20</f>
        <v>0.625</v>
      </c>
      <c r="L20" s="230">
        <f>Fusco_S!C50/D20</f>
        <v>3</v>
      </c>
      <c r="M20" s="230">
        <f>Fusco_S!C51/D20</f>
        <v>3.25</v>
      </c>
      <c r="N20" s="229">
        <f>Fusco_S!C52/D20</f>
        <v>2.125</v>
      </c>
      <c r="O20" s="231">
        <f t="shared" si="2"/>
        <v>15.875</v>
      </c>
      <c r="P20" s="232">
        <f t="shared" si="3"/>
        <v>16</v>
      </c>
      <c r="Q20" s="157" t="str">
        <f t="shared" si="4"/>
        <v>Steve Fusco</v>
      </c>
      <c r="R20" s="158">
        <f t="shared" si="5"/>
        <v>6</v>
      </c>
      <c r="S20" s="158" t="str">
        <f t="shared" si="6"/>
        <v xml:space="preserve"> Fusco</v>
      </c>
      <c r="T20" s="117"/>
    </row>
    <row r="21" spans="1:20" s="45" customFormat="1" x14ac:dyDescent="0.2">
      <c r="A21" s="145">
        <v>16</v>
      </c>
      <c r="B21" s="45" t="str">
        <f>Trottier!A1</f>
        <v>Susan Trottier</v>
      </c>
      <c r="C21" s="53">
        <f t="shared" si="0"/>
        <v>11</v>
      </c>
      <c r="D21" s="53">
        <f>Trottier!F44</f>
        <v>11</v>
      </c>
      <c r="E21" s="2">
        <f>Trottier!D44</f>
        <v>36</v>
      </c>
      <c r="F21" s="231">
        <f t="shared" si="1"/>
        <v>3.6</v>
      </c>
      <c r="G21" s="145">
        <v>16</v>
      </c>
      <c r="H21" s="119"/>
      <c r="I21" s="229">
        <f>Trottier!C47/D21</f>
        <v>0</v>
      </c>
      <c r="J21" s="229">
        <f>Trottier!C48/D21</f>
        <v>0</v>
      </c>
      <c r="K21" s="229">
        <f>Trottier!C49/D21</f>
        <v>9.0909090909090912E-2</v>
      </c>
      <c r="L21" s="229">
        <f>Trottier!C50/D21</f>
        <v>0.81818181818181823</v>
      </c>
      <c r="M21" s="229">
        <f>Trottier!C51/D21</f>
        <v>1.6363636363636365</v>
      </c>
      <c r="N21" s="229">
        <f>Trottier!C52/D21</f>
        <v>6.4545454545454541</v>
      </c>
      <c r="O21" s="231">
        <f t="shared" si="2"/>
        <v>23.454545454545453</v>
      </c>
      <c r="P21" s="232">
        <f t="shared" si="3"/>
        <v>23</v>
      </c>
      <c r="Q21" s="157" t="str">
        <f t="shared" si="4"/>
        <v>Susan Trottier</v>
      </c>
      <c r="R21" s="158">
        <f t="shared" si="5"/>
        <v>6</v>
      </c>
      <c r="S21" s="158" t="str">
        <f t="shared" si="6"/>
        <v xml:space="preserve"> Trottier</v>
      </c>
      <c r="T21" s="117"/>
    </row>
    <row r="22" spans="1:20" x14ac:dyDescent="0.2">
      <c r="A22" s="42"/>
      <c r="B22" s="45"/>
      <c r="C22" s="42"/>
      <c r="D22" s="42"/>
      <c r="E22" s="2"/>
      <c r="F22" s="45"/>
      <c r="G22" s="45"/>
      <c r="H22" s="119"/>
      <c r="I22" s="148"/>
      <c r="J22" s="42"/>
      <c r="K22" s="150"/>
      <c r="L22" s="48"/>
      <c r="M22" s="19"/>
      <c r="N22" s="42"/>
      <c r="O22" s="45"/>
      <c r="P22" s="45"/>
    </row>
    <row r="23" spans="1:20" x14ac:dyDescent="0.2">
      <c r="E23" s="2"/>
      <c r="H23" s="119"/>
      <c r="I23" s="149">
        <f t="shared" ref="I23:N23" si="7">AVERAGE(I6:I21)</f>
        <v>0</v>
      </c>
      <c r="J23" s="149">
        <f t="shared" si="7"/>
        <v>0.14381868131868134</v>
      </c>
      <c r="K23" s="149">
        <f t="shared" si="7"/>
        <v>1.7120769855144855</v>
      </c>
      <c r="L23" s="149">
        <f t="shared" si="7"/>
        <v>2.7420433732933729</v>
      </c>
      <c r="M23" s="149">
        <f t="shared" si="7"/>
        <v>2.2733297952047953</v>
      </c>
      <c r="N23" s="149">
        <f t="shared" si="7"/>
        <v>2.1287311646686642</v>
      </c>
      <c r="O23" s="151">
        <f>L23+(M23*2)+(N23*3)-J23</f>
        <v>13.531077776390275</v>
      </c>
      <c r="P23" s="152">
        <f>ROUND(O23,0)</f>
        <v>14</v>
      </c>
    </row>
    <row r="24" spans="1:20" x14ac:dyDescent="0.2">
      <c r="A24" s="121"/>
      <c r="E24" s="2"/>
      <c r="H24" s="119"/>
    </row>
    <row r="25" spans="1:20" x14ac:dyDescent="0.2">
      <c r="E25" s="2"/>
      <c r="F25" s="43"/>
      <c r="H25" s="119"/>
    </row>
    <row r="26" spans="1:20" x14ac:dyDescent="0.2">
      <c r="E26" s="35"/>
      <c r="F26" s="122"/>
      <c r="H26" s="119"/>
    </row>
    <row r="27" spans="1:20" x14ac:dyDescent="0.2">
      <c r="E27" s="35"/>
      <c r="F27" s="122"/>
      <c r="H27" s="119"/>
    </row>
    <row r="28" spans="1:20" hidden="1" x14ac:dyDescent="0.2">
      <c r="E28" s="123">
        <f>SUM(E6:E25)</f>
        <v>869</v>
      </c>
      <c r="H28" s="119"/>
    </row>
    <row r="29" spans="1:20" x14ac:dyDescent="0.2">
      <c r="H29" s="119"/>
    </row>
    <row r="30" spans="1:20" x14ac:dyDescent="0.2">
      <c r="H30" s="119"/>
    </row>
    <row r="31" spans="1:20" s="45" customFormat="1" x14ac:dyDescent="0.2">
      <c r="A31" s="124"/>
      <c r="B31" s="125" t="s">
        <v>15</v>
      </c>
      <c r="C31" s="126"/>
      <c r="D31" s="126"/>
      <c r="E31" s="124"/>
      <c r="F31" s="124"/>
      <c r="G31" s="124"/>
      <c r="H31" s="119"/>
      <c r="I31" s="124"/>
      <c r="J31" s="124"/>
      <c r="K31" s="124"/>
      <c r="L31" s="131"/>
      <c r="M31" s="136"/>
      <c r="N31" s="124"/>
      <c r="O31" s="124"/>
      <c r="P31" s="124"/>
    </row>
    <row r="32" spans="1:20" s="45" customFormat="1" x14ac:dyDescent="0.2">
      <c r="A32"/>
      <c r="B32"/>
      <c r="C32" s="35"/>
      <c r="D32" s="35"/>
      <c r="E32"/>
      <c r="F32"/>
      <c r="G32"/>
      <c r="H32" s="119"/>
      <c r="I32" s="144" t="s">
        <v>119</v>
      </c>
      <c r="J32" s="144"/>
      <c r="K32"/>
      <c r="L32" s="38"/>
      <c r="M32" s="2"/>
      <c r="N32"/>
      <c r="O32"/>
      <c r="P32"/>
    </row>
    <row r="33" spans="1:20" s="45" customFormat="1" x14ac:dyDescent="0.2">
      <c r="A33"/>
      <c r="B33" s="143"/>
      <c r="C33" s="35"/>
      <c r="D33" s="35"/>
      <c r="E33"/>
      <c r="F33"/>
      <c r="G33"/>
      <c r="H33" s="119"/>
      <c r="I33" s="35"/>
      <c r="J33" s="35"/>
      <c r="K33"/>
      <c r="L33" s="38"/>
      <c r="M33" s="2"/>
      <c r="N33"/>
      <c r="O33"/>
      <c r="P33"/>
    </row>
    <row r="34" spans="1:20" s="45" customFormat="1" x14ac:dyDescent="0.2">
      <c r="A34"/>
      <c r="B34" s="143"/>
      <c r="C34" s="35"/>
      <c r="D34" s="35"/>
      <c r="E34"/>
      <c r="F34"/>
      <c r="G34"/>
      <c r="H34" s="119"/>
      <c r="I34" s="35"/>
      <c r="J34" s="35"/>
      <c r="K34"/>
      <c r="L34" s="38"/>
      <c r="M34" s="2"/>
      <c r="N34"/>
      <c r="O34"/>
      <c r="P34"/>
    </row>
    <row r="35" spans="1:20" s="45" customFormat="1" x14ac:dyDescent="0.2">
      <c r="A35"/>
      <c r="B35"/>
      <c r="C35" s="35"/>
      <c r="D35" s="35"/>
      <c r="E35"/>
      <c r="F35"/>
      <c r="G35"/>
      <c r="H35" s="119"/>
      <c r="I35" s="12" t="s">
        <v>16</v>
      </c>
      <c r="J35" s="12"/>
      <c r="K35"/>
      <c r="L35" s="38"/>
      <c r="M35" s="2"/>
      <c r="N35"/>
      <c r="O35"/>
      <c r="P35"/>
    </row>
    <row r="36" spans="1:20" s="116" customFormat="1" x14ac:dyDescent="0.2">
      <c r="A36" s="127"/>
      <c r="B36" s="44" t="s">
        <v>17</v>
      </c>
      <c r="C36" s="130"/>
      <c r="D36" s="130"/>
      <c r="E36" s="117"/>
      <c r="F36" s="117"/>
      <c r="G36" s="130"/>
      <c r="H36" s="119"/>
      <c r="I36" s="137">
        <v>0.7857142857142857</v>
      </c>
      <c r="J36" s="137"/>
    </row>
    <row r="37" spans="1:20" s="117" customFormat="1" x14ac:dyDescent="0.2">
      <c r="A37" s="129"/>
      <c r="B37" s="45" t="s">
        <v>24</v>
      </c>
      <c r="C37" s="130"/>
      <c r="D37" s="130"/>
      <c r="G37" s="130"/>
      <c r="H37" s="119"/>
      <c r="I37" s="137">
        <v>0.53846153846153844</v>
      </c>
      <c r="J37" s="137"/>
      <c r="T37" s="116"/>
    </row>
    <row r="38" spans="1:20" s="116" customFormat="1" x14ac:dyDescent="0.2">
      <c r="A38" s="129"/>
      <c r="B38" s="45" t="s">
        <v>129</v>
      </c>
      <c r="C38" s="128"/>
      <c r="D38" s="128"/>
      <c r="G38" s="128"/>
      <c r="H38" s="119"/>
      <c r="I38" s="137">
        <v>0.42857142857142855</v>
      </c>
      <c r="J38" s="137"/>
      <c r="K38" s="117"/>
      <c r="L38" s="117"/>
      <c r="M38" s="117"/>
      <c r="N38" s="117"/>
      <c r="O38" s="117"/>
      <c r="P38" s="117"/>
      <c r="Q38" s="117"/>
      <c r="R38" s="117"/>
      <c r="S38" s="117"/>
    </row>
    <row r="39" spans="1:20" s="117" customFormat="1" x14ac:dyDescent="0.2">
      <c r="A39" s="129"/>
      <c r="B39" s="44" t="s">
        <v>103</v>
      </c>
      <c r="C39" s="130"/>
      <c r="D39" s="130"/>
      <c r="G39" s="130"/>
      <c r="H39" s="119"/>
      <c r="I39" s="137">
        <v>0.33333333333333331</v>
      </c>
      <c r="J39" s="137"/>
    </row>
    <row r="40" spans="1:20" s="116" customFormat="1" x14ac:dyDescent="0.2">
      <c r="A40" s="129"/>
      <c r="B40" s="45" t="s">
        <v>90</v>
      </c>
      <c r="C40" s="130"/>
      <c r="D40" s="130"/>
      <c r="E40" s="117"/>
      <c r="F40" s="117"/>
      <c r="G40" s="130"/>
      <c r="H40" s="119"/>
      <c r="I40" s="137">
        <v>7.6923076923076927E-2</v>
      </c>
      <c r="J40" s="137"/>
      <c r="K40" s="117"/>
      <c r="L40" s="117"/>
      <c r="M40" s="117"/>
      <c r="N40" s="117"/>
      <c r="O40" s="117"/>
      <c r="P40" s="117"/>
      <c r="Q40" s="117"/>
      <c r="R40" s="117"/>
      <c r="S40" s="117"/>
      <c r="T40" s="117"/>
    </row>
    <row r="41" spans="1:20" s="117" customFormat="1" x14ac:dyDescent="0.2">
      <c r="A41" s="129"/>
      <c r="B41" s="45" t="s">
        <v>143</v>
      </c>
      <c r="C41" s="130"/>
      <c r="D41" s="130"/>
      <c r="G41" s="130"/>
      <c r="H41" s="119"/>
      <c r="I41" s="137">
        <v>7.1428571428571425E-2</v>
      </c>
      <c r="J41" s="137"/>
    </row>
    <row r="42" spans="1:20" s="117" customFormat="1" x14ac:dyDescent="0.2">
      <c r="A42" s="127"/>
      <c r="B42" s="45" t="s">
        <v>20</v>
      </c>
      <c r="C42" s="130"/>
      <c r="D42" s="130"/>
      <c r="G42" s="130"/>
      <c r="H42" s="119"/>
      <c r="I42" s="137">
        <v>6.6666666666666666E-2</v>
      </c>
      <c r="J42" s="137"/>
      <c r="K42" s="116"/>
      <c r="L42" s="116"/>
      <c r="M42" s="116"/>
      <c r="N42" s="116"/>
      <c r="O42" s="116"/>
      <c r="P42" s="116"/>
    </row>
    <row r="43" spans="1:20" s="117" customFormat="1" x14ac:dyDescent="0.2">
      <c r="A43" s="129"/>
      <c r="B43" s="45" t="s">
        <v>18</v>
      </c>
      <c r="C43" s="128"/>
      <c r="D43" s="128"/>
      <c r="E43" s="116"/>
      <c r="F43" s="116"/>
      <c r="G43" s="128"/>
      <c r="H43" s="119"/>
      <c r="I43" s="137">
        <v>0</v>
      </c>
      <c r="J43" s="137"/>
      <c r="Q43" s="116"/>
      <c r="R43" s="116"/>
      <c r="S43" s="116"/>
    </row>
    <row r="44" spans="1:20" s="117" customFormat="1" x14ac:dyDescent="0.2">
      <c r="A44" s="127"/>
      <c r="B44" s="45" t="s">
        <v>19</v>
      </c>
      <c r="C44" s="130"/>
      <c r="D44" s="130"/>
      <c r="G44" s="130"/>
      <c r="H44" s="119"/>
      <c r="I44" s="137">
        <v>0</v>
      </c>
      <c r="J44" s="137"/>
      <c r="K44" s="116"/>
      <c r="L44" s="116"/>
      <c r="M44" s="116"/>
      <c r="N44" s="116"/>
      <c r="O44" s="116"/>
      <c r="P44" s="116"/>
      <c r="T44" s="116"/>
    </row>
    <row r="45" spans="1:20" s="117" customFormat="1" x14ac:dyDescent="0.2">
      <c r="A45" s="129"/>
      <c r="B45" s="45" t="s">
        <v>22</v>
      </c>
      <c r="C45" s="128"/>
      <c r="D45" s="128"/>
      <c r="E45" s="116"/>
      <c r="F45" s="116"/>
      <c r="G45" s="128"/>
      <c r="H45" s="119"/>
      <c r="I45" s="137">
        <v>0</v>
      </c>
      <c r="J45" s="137"/>
      <c r="Q45" s="116"/>
      <c r="R45" s="116"/>
      <c r="S45" s="116"/>
    </row>
    <row r="46" spans="1:20" s="116" customFormat="1" x14ac:dyDescent="0.2">
      <c r="A46" s="129"/>
      <c r="B46" s="44" t="s">
        <v>25</v>
      </c>
      <c r="C46" s="130"/>
      <c r="D46" s="130"/>
      <c r="E46" s="117"/>
      <c r="F46" s="117"/>
      <c r="G46" s="130"/>
      <c r="H46" s="119"/>
      <c r="I46" s="137">
        <v>0</v>
      </c>
      <c r="J46" s="137"/>
      <c r="K46" s="117"/>
      <c r="L46" s="117"/>
      <c r="M46" s="117"/>
      <c r="N46" s="117"/>
      <c r="O46" s="117"/>
      <c r="P46" s="117"/>
      <c r="Q46" s="117"/>
      <c r="R46" s="117"/>
      <c r="S46" s="117"/>
      <c r="T46" s="117"/>
    </row>
    <row r="47" spans="1:20" s="117" customFormat="1" x14ac:dyDescent="0.2">
      <c r="A47" s="129"/>
      <c r="B47" s="45" t="s">
        <v>23</v>
      </c>
      <c r="C47" s="130"/>
      <c r="D47" s="130"/>
      <c r="G47" s="130"/>
      <c r="H47" s="119"/>
      <c r="I47" s="137">
        <v>0</v>
      </c>
      <c r="J47" s="137"/>
    </row>
    <row r="48" spans="1:20" s="117" customFormat="1" x14ac:dyDescent="0.2">
      <c r="A48" s="129"/>
      <c r="B48" s="44" t="s">
        <v>26</v>
      </c>
      <c r="C48" s="128"/>
      <c r="D48" s="128"/>
      <c r="E48" s="116"/>
      <c r="F48" s="116"/>
      <c r="G48" s="128"/>
      <c r="H48" s="119"/>
      <c r="I48" s="137">
        <v>0</v>
      </c>
      <c r="J48" s="137"/>
      <c r="Q48" s="116"/>
      <c r="R48" s="116"/>
      <c r="S48" s="116"/>
    </row>
    <row r="49" spans="1:20" s="117" customFormat="1" x14ac:dyDescent="0.2">
      <c r="A49" s="129"/>
      <c r="B49" s="44" t="s">
        <v>27</v>
      </c>
      <c r="C49" s="130"/>
      <c r="D49" s="130"/>
      <c r="G49" s="130"/>
      <c r="H49" s="119"/>
      <c r="I49" s="137">
        <v>0</v>
      </c>
      <c r="J49" s="137"/>
    </row>
    <row r="50" spans="1:20" s="117" customFormat="1" x14ac:dyDescent="0.2">
      <c r="A50" s="127"/>
      <c r="B50" s="45" t="s">
        <v>28</v>
      </c>
      <c r="C50" s="130"/>
      <c r="D50" s="130"/>
      <c r="G50" s="130"/>
      <c r="H50" s="119"/>
      <c r="I50" s="137">
        <v>0</v>
      </c>
      <c r="J50" s="137"/>
      <c r="K50" s="116"/>
      <c r="L50" s="116"/>
      <c r="M50" s="116"/>
      <c r="N50" s="116"/>
      <c r="O50" s="116"/>
      <c r="P50" s="116"/>
    </row>
    <row r="51" spans="1:20" s="117" customFormat="1" x14ac:dyDescent="0.2">
      <c r="A51" s="129"/>
      <c r="B51" s="44" t="s">
        <v>29</v>
      </c>
      <c r="C51" s="130"/>
      <c r="D51" s="130"/>
      <c r="G51" s="130"/>
      <c r="H51" s="119"/>
      <c r="I51" s="137">
        <v>0</v>
      </c>
      <c r="J51" s="137"/>
    </row>
    <row r="52" spans="1:20" s="45" customFormat="1" x14ac:dyDescent="0.2">
      <c r="A52" s="124"/>
      <c r="B52" s="131"/>
      <c r="C52" s="131"/>
      <c r="D52" s="131"/>
      <c r="E52" s="131"/>
      <c r="F52" s="131"/>
      <c r="G52" s="131"/>
      <c r="H52" s="119"/>
      <c r="I52" s="131"/>
      <c r="J52" s="131"/>
      <c r="K52" s="131"/>
      <c r="L52" s="131"/>
      <c r="M52" s="136"/>
      <c r="N52" s="124"/>
      <c r="O52" s="124"/>
      <c r="P52" s="124"/>
    </row>
    <row r="53" spans="1:20" s="45" customFormat="1" x14ac:dyDescent="0.2">
      <c r="A53"/>
      <c r="C53" s="42"/>
      <c r="D53" s="42"/>
      <c r="H53" s="119"/>
      <c r="I53" s="138" t="s">
        <v>30</v>
      </c>
      <c r="J53" s="138"/>
      <c r="L53" s="38"/>
      <c r="M53" s="2"/>
      <c r="N53"/>
      <c r="O53"/>
      <c r="P53"/>
    </row>
    <row r="54" spans="1:20" s="44" customFormat="1" x14ac:dyDescent="0.2">
      <c r="B54" s="45" t="s">
        <v>24</v>
      </c>
      <c r="C54" s="42"/>
      <c r="D54" s="42"/>
      <c r="H54" s="119"/>
      <c r="I54" s="137">
        <v>4.4615384615384617</v>
      </c>
      <c r="J54" s="137"/>
      <c r="L54" s="38"/>
      <c r="M54" s="2"/>
    </row>
    <row r="55" spans="1:20" s="45" customFormat="1" x14ac:dyDescent="0.2">
      <c r="A55" s="44"/>
      <c r="B55" s="45" t="s">
        <v>90</v>
      </c>
      <c r="C55" s="42"/>
      <c r="D55" s="42"/>
      <c r="E55" s="44"/>
      <c r="F55" s="44"/>
      <c r="G55" s="44"/>
      <c r="H55" s="119"/>
      <c r="I55" s="137">
        <v>4.3076923076923075</v>
      </c>
      <c r="J55" s="137"/>
      <c r="K55" s="44"/>
      <c r="L55" s="38"/>
      <c r="M55" s="2"/>
      <c r="N55" s="44"/>
      <c r="O55" s="44"/>
      <c r="P55" s="44"/>
      <c r="Q55" s="44"/>
      <c r="R55" s="44"/>
      <c r="S55" s="44"/>
    </row>
    <row r="56" spans="1:20" s="44" customFormat="1" x14ac:dyDescent="0.2">
      <c r="B56" t="s">
        <v>17</v>
      </c>
      <c r="C56" s="42"/>
      <c r="D56" s="42"/>
      <c r="H56" s="119"/>
      <c r="I56" s="137">
        <v>4</v>
      </c>
      <c r="J56" s="137"/>
      <c r="L56" s="38"/>
      <c r="M56" s="2"/>
    </row>
    <row r="57" spans="1:20" s="45" customFormat="1" x14ac:dyDescent="0.2">
      <c r="B57" s="45" t="s">
        <v>129</v>
      </c>
      <c r="C57" s="42"/>
      <c r="D57" s="42"/>
      <c r="E57" s="44"/>
      <c r="F57" s="44"/>
      <c r="G57" s="44"/>
      <c r="H57" s="119"/>
      <c r="I57" s="137">
        <v>3.6428571428571428</v>
      </c>
      <c r="J57" s="137"/>
      <c r="L57" s="38"/>
      <c r="M57" s="2"/>
      <c r="T57" s="44"/>
    </row>
    <row r="58" spans="1:20" s="118" customFormat="1" x14ac:dyDescent="0.2">
      <c r="A58" s="44"/>
      <c r="B58" t="s">
        <v>103</v>
      </c>
      <c r="C58" s="53"/>
      <c r="D58" s="53"/>
      <c r="E58" s="45"/>
      <c r="F58" s="45"/>
      <c r="G58" s="45"/>
      <c r="H58" s="119"/>
      <c r="I58" s="137">
        <v>2.8333333333333335</v>
      </c>
      <c r="J58" s="137"/>
      <c r="K58" s="44"/>
      <c r="L58" s="38"/>
      <c r="M58" s="2"/>
      <c r="N58" s="44"/>
      <c r="O58" s="44"/>
      <c r="P58" s="44"/>
      <c r="Q58" s="45"/>
      <c r="R58" s="45"/>
      <c r="S58" s="45"/>
      <c r="T58" s="45"/>
    </row>
    <row r="59" spans="1:20" s="45" customFormat="1" x14ac:dyDescent="0.2">
      <c r="A59" s="118"/>
      <c r="B59" s="45" t="s">
        <v>28</v>
      </c>
      <c r="C59" s="53"/>
      <c r="D59" s="53"/>
      <c r="H59" s="119"/>
      <c r="I59" s="137">
        <v>1.6666666666666667</v>
      </c>
      <c r="J59" s="137"/>
      <c r="K59" s="118"/>
      <c r="L59" s="139"/>
      <c r="M59" s="140"/>
      <c r="N59" s="118"/>
      <c r="O59" s="118"/>
      <c r="P59" s="118"/>
      <c r="Q59" s="118"/>
      <c r="R59" s="118"/>
      <c r="S59" s="118"/>
      <c r="T59" s="118"/>
    </row>
    <row r="60" spans="1:20" s="44" customFormat="1" x14ac:dyDescent="0.2">
      <c r="A60" s="45"/>
      <c r="B60" s="45" t="s">
        <v>22</v>
      </c>
      <c r="C60" s="55"/>
      <c r="D60" s="55"/>
      <c r="E60" s="118"/>
      <c r="F60" s="118"/>
      <c r="G60" s="118"/>
      <c r="H60" s="119"/>
      <c r="I60" s="137">
        <v>1.5</v>
      </c>
      <c r="J60" s="137"/>
      <c r="K60" s="45"/>
      <c r="L60" s="38"/>
      <c r="M60" s="2"/>
      <c r="N60" s="45"/>
      <c r="O60" s="45"/>
      <c r="P60" s="45"/>
      <c r="Q60" s="45"/>
      <c r="R60" s="45"/>
      <c r="S60" s="45"/>
    </row>
    <row r="61" spans="1:20" s="118" customFormat="1" x14ac:dyDescent="0.2">
      <c r="A61" s="45"/>
      <c r="B61" s="45" t="s">
        <v>143</v>
      </c>
      <c r="C61" s="42"/>
      <c r="D61" s="42"/>
      <c r="E61" s="44"/>
      <c r="F61" s="44"/>
      <c r="G61" s="44"/>
      <c r="H61" s="119"/>
      <c r="I61" s="137">
        <v>1.0714285714285714</v>
      </c>
      <c r="J61" s="137"/>
      <c r="K61" s="45"/>
      <c r="L61" s="38"/>
      <c r="M61" s="2"/>
      <c r="N61" s="45"/>
      <c r="O61" s="45"/>
      <c r="P61" s="45"/>
      <c r="Q61" s="45"/>
      <c r="R61" s="45"/>
      <c r="S61" s="45"/>
    </row>
    <row r="62" spans="1:20" s="44" customFormat="1" x14ac:dyDescent="0.2">
      <c r="B62" t="s">
        <v>20</v>
      </c>
      <c r="C62" s="55"/>
      <c r="D62" s="55"/>
      <c r="E62" s="118"/>
      <c r="F62" s="118"/>
      <c r="G62" s="118"/>
      <c r="H62" s="119"/>
      <c r="I62" s="137">
        <v>1</v>
      </c>
      <c r="J62" s="137"/>
      <c r="L62" s="38"/>
      <c r="M62" s="2"/>
      <c r="T62" s="45"/>
    </row>
    <row r="63" spans="1:20" s="45" customFormat="1" x14ac:dyDescent="0.2">
      <c r="B63" s="45" t="s">
        <v>18</v>
      </c>
      <c r="C63" s="53"/>
      <c r="D63" s="53"/>
      <c r="H63" s="119"/>
      <c r="I63" s="137">
        <v>0.76923076923076927</v>
      </c>
      <c r="J63" s="137"/>
      <c r="L63" s="38"/>
      <c r="M63" s="2"/>
      <c r="Q63" s="44"/>
      <c r="R63" s="44"/>
      <c r="S63" s="44"/>
      <c r="T63" s="44"/>
    </row>
    <row r="64" spans="1:20" s="44" customFormat="1" x14ac:dyDescent="0.2">
      <c r="A64" s="118"/>
      <c r="B64" t="s">
        <v>23</v>
      </c>
      <c r="C64" s="42"/>
      <c r="D64" s="42"/>
      <c r="E64" s="45"/>
      <c r="F64" s="45"/>
      <c r="G64" s="45"/>
      <c r="H64" s="119"/>
      <c r="I64" s="137">
        <v>0.625</v>
      </c>
      <c r="J64" s="137"/>
      <c r="K64" s="118"/>
      <c r="L64" s="139"/>
      <c r="M64" s="140"/>
      <c r="N64" s="118"/>
      <c r="O64" s="118"/>
      <c r="P64" s="118"/>
      <c r="T64" s="45"/>
    </row>
    <row r="65" spans="1:20" s="118" customFormat="1" x14ac:dyDescent="0.2">
      <c r="A65" s="44"/>
      <c r="B65" t="s">
        <v>29</v>
      </c>
      <c r="C65" s="53"/>
      <c r="D65" s="53"/>
      <c r="E65" s="45"/>
      <c r="F65" s="45"/>
      <c r="G65" s="45"/>
      <c r="H65" s="119"/>
      <c r="I65" s="137">
        <v>0.5714285714285714</v>
      </c>
      <c r="J65" s="137"/>
      <c r="K65" s="44"/>
      <c r="L65" s="38"/>
      <c r="M65" s="2"/>
      <c r="N65" s="44"/>
      <c r="O65" s="44"/>
      <c r="P65" s="44"/>
      <c r="Q65" s="45"/>
      <c r="R65" s="45"/>
      <c r="S65" s="45"/>
      <c r="T65" s="45"/>
    </row>
    <row r="66" spans="1:20" s="44" customFormat="1" x14ac:dyDescent="0.2">
      <c r="A66" s="118"/>
      <c r="B66" t="s">
        <v>19</v>
      </c>
      <c r="C66" s="53"/>
      <c r="D66" s="53"/>
      <c r="H66" s="119"/>
      <c r="I66" s="137">
        <v>0.54545454545454541</v>
      </c>
      <c r="J66" s="137"/>
      <c r="K66" s="118"/>
      <c r="L66" s="139"/>
      <c r="M66" s="140"/>
      <c r="N66" s="118"/>
      <c r="O66" s="118"/>
      <c r="P66" s="118"/>
      <c r="Q66" s="118"/>
      <c r="R66" s="118"/>
      <c r="S66" s="118"/>
    </row>
    <row r="67" spans="1:20" s="45" customFormat="1" x14ac:dyDescent="0.2">
      <c r="B67" s="44" t="s">
        <v>26</v>
      </c>
      <c r="C67" s="42"/>
      <c r="D67" s="42"/>
      <c r="H67" s="119"/>
      <c r="I67" s="137">
        <v>0.30769230769230771</v>
      </c>
      <c r="J67" s="137"/>
      <c r="L67" s="38"/>
      <c r="M67" s="2"/>
      <c r="T67" s="118"/>
    </row>
    <row r="68" spans="1:20" s="44" customFormat="1" x14ac:dyDescent="0.2">
      <c r="A68" s="45"/>
      <c r="B68" s="44" t="s">
        <v>27</v>
      </c>
      <c r="C68" s="53"/>
      <c r="D68" s="53"/>
      <c r="H68" s="119"/>
      <c r="I68" s="137">
        <v>9.0909090909090912E-2</v>
      </c>
      <c r="J68" s="137"/>
      <c r="K68" s="45"/>
      <c r="L68" s="38"/>
      <c r="M68" s="2"/>
      <c r="N68" s="45"/>
      <c r="O68" s="45"/>
      <c r="P68" s="45"/>
      <c r="Q68" s="118"/>
      <c r="R68" s="118"/>
      <c r="S68" s="118"/>
    </row>
    <row r="69" spans="1:20" s="45" customFormat="1" x14ac:dyDescent="0.2">
      <c r="A69" s="44"/>
      <c r="B69" s="44" t="s">
        <v>25</v>
      </c>
      <c r="C69" s="55"/>
      <c r="D69" s="55"/>
      <c r="E69" s="118"/>
      <c r="F69" s="118"/>
      <c r="G69" s="118"/>
      <c r="H69" s="119"/>
      <c r="I69" s="137">
        <v>0</v>
      </c>
      <c r="J69" s="137"/>
      <c r="K69" s="44"/>
      <c r="L69" s="38"/>
      <c r="M69" s="2"/>
      <c r="N69" s="44"/>
      <c r="O69" s="44"/>
      <c r="P69" s="44"/>
      <c r="Q69" s="44"/>
      <c r="R69" s="44"/>
      <c r="S69" s="44"/>
    </row>
    <row r="70" spans="1:20" s="45" customFormat="1" x14ac:dyDescent="0.2">
      <c r="A70" s="124"/>
      <c r="B70" s="131"/>
      <c r="C70" s="131"/>
      <c r="D70" s="131"/>
      <c r="E70" s="131"/>
      <c r="F70" s="131"/>
      <c r="G70" s="131"/>
      <c r="H70" s="119"/>
      <c r="I70" s="131"/>
      <c r="J70" s="131"/>
      <c r="K70" s="131"/>
      <c r="L70" s="131"/>
      <c r="M70" s="136"/>
      <c r="N70" s="124"/>
      <c r="O70" s="124"/>
      <c r="P70" s="124"/>
    </row>
    <row r="71" spans="1:20" s="45" customFormat="1" x14ac:dyDescent="0.2">
      <c r="A71"/>
      <c r="C71" s="42"/>
      <c r="D71" s="42"/>
      <c r="H71" s="119"/>
      <c r="I71" s="135" t="s">
        <v>31</v>
      </c>
      <c r="J71" s="135"/>
      <c r="L71" s="38"/>
      <c r="M71" s="2"/>
      <c r="N71"/>
      <c r="O71"/>
      <c r="P71"/>
    </row>
    <row r="72" spans="1:20" s="45" customFormat="1" x14ac:dyDescent="0.2">
      <c r="A72" s="118"/>
      <c r="B72" t="s">
        <v>26</v>
      </c>
      <c r="C72" s="53"/>
      <c r="D72" s="53"/>
      <c r="H72" s="119"/>
      <c r="I72" s="137">
        <v>0.76923076923076927</v>
      </c>
      <c r="J72" s="137"/>
      <c r="K72" s="118"/>
      <c r="L72" s="139"/>
      <c r="M72" s="140"/>
      <c r="N72" s="118"/>
      <c r="O72" s="118"/>
      <c r="P72" s="118"/>
      <c r="Q72" s="44"/>
      <c r="R72" s="44"/>
      <c r="S72" s="44"/>
    </row>
    <row r="73" spans="1:20" s="44" customFormat="1" x14ac:dyDescent="0.2">
      <c r="A73" s="45"/>
      <c r="B73" s="44" t="s">
        <v>27</v>
      </c>
      <c r="C73" s="53"/>
      <c r="D73" s="53"/>
      <c r="H73" s="119"/>
      <c r="I73" s="137">
        <v>0.81818181818181823</v>
      </c>
      <c r="J73" s="137"/>
      <c r="K73" s="45"/>
      <c r="L73" s="38"/>
      <c r="M73" s="2"/>
      <c r="N73" s="45"/>
      <c r="O73" s="45"/>
      <c r="P73" s="45"/>
      <c r="T73" s="118"/>
    </row>
    <row r="74" spans="1:20" s="44" customFormat="1" x14ac:dyDescent="0.2">
      <c r="A74" s="45"/>
      <c r="B74" t="s">
        <v>25</v>
      </c>
      <c r="C74" s="53"/>
      <c r="D74" s="53"/>
      <c r="H74" s="119"/>
      <c r="I74" s="137">
        <v>1.5384615384615385</v>
      </c>
      <c r="J74" s="137"/>
      <c r="K74" s="45"/>
      <c r="L74" s="38"/>
      <c r="M74" s="2"/>
      <c r="N74" s="45"/>
      <c r="O74" s="45"/>
      <c r="P74" s="45"/>
      <c r="T74" s="45"/>
    </row>
    <row r="75" spans="1:20" s="118" customFormat="1" x14ac:dyDescent="0.2">
      <c r="A75" s="44"/>
      <c r="B75" s="45" t="s">
        <v>19</v>
      </c>
      <c r="C75" s="53"/>
      <c r="D75" s="53"/>
      <c r="E75" s="45"/>
      <c r="F75" s="45"/>
      <c r="G75" s="45"/>
      <c r="H75" s="119"/>
      <c r="I75" s="137">
        <v>1.9090909090909092</v>
      </c>
      <c r="J75" s="137"/>
      <c r="K75" s="44"/>
      <c r="L75" s="38"/>
      <c r="M75" s="2"/>
      <c r="N75" s="44"/>
      <c r="O75" s="44"/>
      <c r="P75" s="44"/>
      <c r="Q75" s="44"/>
      <c r="R75" s="44"/>
      <c r="S75" s="44"/>
    </row>
    <row r="76" spans="1:20" s="45" customFormat="1" x14ac:dyDescent="0.2">
      <c r="B76" s="45" t="s">
        <v>18</v>
      </c>
      <c r="C76" s="53"/>
      <c r="D76" s="53"/>
      <c r="E76" s="44"/>
      <c r="F76" s="44"/>
      <c r="G76" s="44"/>
      <c r="H76" s="119"/>
      <c r="I76" s="137">
        <v>2.4615384615384617</v>
      </c>
      <c r="J76" s="137"/>
      <c r="L76" s="38"/>
      <c r="M76" s="2"/>
      <c r="T76" s="44"/>
    </row>
    <row r="77" spans="1:20" s="44" customFormat="1" x14ac:dyDescent="0.2">
      <c r="A77" s="45"/>
      <c r="B77" s="45" t="s">
        <v>28</v>
      </c>
      <c r="C77" s="53"/>
      <c r="D77" s="53"/>
      <c r="E77" s="45"/>
      <c r="F77" s="45"/>
      <c r="G77" s="45"/>
      <c r="H77" s="119"/>
      <c r="I77" s="137">
        <v>2.7333333333333334</v>
      </c>
      <c r="J77" s="137"/>
      <c r="K77" s="45"/>
      <c r="L77" s="38"/>
      <c r="M77" s="2"/>
      <c r="N77" s="45"/>
      <c r="O77" s="45"/>
      <c r="P77" s="45"/>
    </row>
    <row r="78" spans="1:20" s="118" customFormat="1" x14ac:dyDescent="0.2">
      <c r="B78" s="45" t="s">
        <v>22</v>
      </c>
      <c r="C78" s="53"/>
      <c r="D78" s="53"/>
      <c r="E78" s="45"/>
      <c r="F78" s="45"/>
      <c r="G78" s="45"/>
      <c r="H78" s="119"/>
      <c r="I78" s="137">
        <v>3</v>
      </c>
      <c r="J78" s="137"/>
      <c r="L78" s="139"/>
      <c r="M78" s="140"/>
      <c r="Q78" s="45"/>
      <c r="R78" s="45"/>
      <c r="S78" s="45"/>
      <c r="T78" s="45"/>
    </row>
    <row r="79" spans="1:20" s="44" customFormat="1" x14ac:dyDescent="0.2">
      <c r="B79" s="45" t="s">
        <v>23</v>
      </c>
      <c r="C79" s="55"/>
      <c r="D79" s="55"/>
      <c r="E79" s="118"/>
      <c r="F79" s="118"/>
      <c r="G79" s="118"/>
      <c r="H79" s="119"/>
      <c r="I79" s="137">
        <v>3</v>
      </c>
      <c r="J79" s="137"/>
      <c r="L79" s="38"/>
      <c r="M79" s="2"/>
      <c r="Q79" s="45"/>
      <c r="R79" s="45"/>
      <c r="S79" s="45"/>
    </row>
    <row r="80" spans="1:20" s="44" customFormat="1" x14ac:dyDescent="0.2">
      <c r="A80" s="45"/>
      <c r="B80" s="44" t="s">
        <v>17</v>
      </c>
      <c r="C80" s="55"/>
      <c r="D80" s="55"/>
      <c r="E80" s="118"/>
      <c r="F80" s="118"/>
      <c r="G80" s="118"/>
      <c r="H80" s="119"/>
      <c r="I80" s="137">
        <v>3.2142857142857144</v>
      </c>
      <c r="J80" s="137"/>
      <c r="K80" s="45"/>
      <c r="L80" s="38"/>
      <c r="M80" s="2"/>
      <c r="N80" s="45"/>
      <c r="O80" s="45"/>
      <c r="P80" s="45"/>
      <c r="Q80" s="45"/>
      <c r="R80" s="45"/>
      <c r="S80" s="45"/>
      <c r="T80" s="45"/>
    </row>
    <row r="81" spans="1:20" s="45" customFormat="1" x14ac:dyDescent="0.2">
      <c r="A81" s="44"/>
      <c r="B81" t="s">
        <v>20</v>
      </c>
      <c r="C81" s="53"/>
      <c r="D81" s="53"/>
      <c r="E81" s="44"/>
      <c r="F81" s="44"/>
      <c r="G81" s="44"/>
      <c r="H81" s="119"/>
      <c r="I81" s="137">
        <v>3.3333333333333335</v>
      </c>
      <c r="J81" s="137"/>
      <c r="K81" s="44"/>
      <c r="L81" s="38"/>
      <c r="M81" s="2"/>
      <c r="N81" s="44"/>
      <c r="O81" s="44"/>
      <c r="P81" s="44"/>
      <c r="Q81" s="118"/>
      <c r="R81" s="118"/>
      <c r="S81" s="118"/>
      <c r="T81" s="44"/>
    </row>
    <row r="82" spans="1:20" s="45" customFormat="1" x14ac:dyDescent="0.2">
      <c r="A82" s="44"/>
      <c r="B82" s="45" t="s">
        <v>129</v>
      </c>
      <c r="C82" s="55"/>
      <c r="D82" s="55"/>
      <c r="E82" s="118"/>
      <c r="F82" s="118"/>
      <c r="G82" s="118"/>
      <c r="H82" s="119"/>
      <c r="I82" s="137">
        <v>3.3571428571428572</v>
      </c>
      <c r="J82" s="137"/>
      <c r="K82" s="44"/>
      <c r="L82" s="38"/>
      <c r="M82" s="2"/>
      <c r="N82" s="44"/>
      <c r="O82" s="44"/>
      <c r="P82" s="44"/>
      <c r="Q82" s="118"/>
      <c r="R82" s="118"/>
      <c r="S82" s="118"/>
    </row>
    <row r="83" spans="1:20" s="44" customFormat="1" x14ac:dyDescent="0.2">
      <c r="A83" s="118"/>
      <c r="B83" t="s">
        <v>24</v>
      </c>
      <c r="C83" s="53"/>
      <c r="D83" s="53"/>
      <c r="H83" s="119"/>
      <c r="I83" s="137">
        <v>3.4615384615384617</v>
      </c>
      <c r="J83" s="137"/>
      <c r="K83" s="118"/>
      <c r="L83" s="139"/>
      <c r="M83" s="140"/>
      <c r="N83" s="118"/>
      <c r="O83" s="118"/>
      <c r="P83" s="118"/>
      <c r="Q83" s="118"/>
      <c r="R83" s="118"/>
      <c r="S83" s="118"/>
      <c r="T83" s="118"/>
    </row>
    <row r="84" spans="1:20" s="45" customFormat="1" x14ac:dyDescent="0.2">
      <c r="A84" s="44"/>
      <c r="B84" t="s">
        <v>29</v>
      </c>
      <c r="C84" s="53"/>
      <c r="D84" s="53"/>
      <c r="E84" s="44"/>
      <c r="F84" s="44"/>
      <c r="G84" s="44"/>
      <c r="H84" s="119"/>
      <c r="I84" s="137">
        <v>3.5</v>
      </c>
      <c r="J84" s="137"/>
      <c r="K84" s="44"/>
      <c r="L84" s="38"/>
      <c r="M84" s="2"/>
      <c r="N84" s="44"/>
      <c r="O84" s="44"/>
      <c r="P84" s="44"/>
      <c r="Q84" s="44"/>
      <c r="R84" s="44"/>
      <c r="S84" s="44"/>
      <c r="T84" s="44"/>
    </row>
    <row r="85" spans="1:20" s="118" customFormat="1" x14ac:dyDescent="0.2">
      <c r="A85" s="44"/>
      <c r="B85" s="45" t="s">
        <v>90</v>
      </c>
      <c r="C85" s="53"/>
      <c r="D85" s="53"/>
      <c r="E85" s="45"/>
      <c r="F85" s="45"/>
      <c r="G85" s="45"/>
      <c r="H85" s="119"/>
      <c r="I85" s="137">
        <v>3.5384615384615383</v>
      </c>
      <c r="J85" s="137"/>
      <c r="K85" s="44"/>
      <c r="L85" s="38"/>
      <c r="M85" s="2"/>
      <c r="N85" s="44"/>
      <c r="O85" s="44"/>
      <c r="P85" s="44"/>
      <c r="Q85" s="44"/>
      <c r="R85" s="44"/>
      <c r="S85" s="44"/>
      <c r="T85" s="45"/>
    </row>
    <row r="86" spans="1:20" s="44" customFormat="1" x14ac:dyDescent="0.2">
      <c r="B86" t="s">
        <v>143</v>
      </c>
      <c r="C86" s="53"/>
      <c r="D86" s="53"/>
      <c r="E86" s="45"/>
      <c r="F86" s="45"/>
      <c r="G86" s="45"/>
      <c r="H86" s="119"/>
      <c r="I86" s="137">
        <v>3.5714285714285716</v>
      </c>
      <c r="J86" s="137"/>
      <c r="L86" s="38"/>
      <c r="M86" s="2"/>
      <c r="Q86" s="45"/>
      <c r="R86" s="45"/>
      <c r="S86" s="45"/>
    </row>
    <row r="87" spans="1:20" s="45" customFormat="1" x14ac:dyDescent="0.2">
      <c r="B87" s="44" t="s">
        <v>103</v>
      </c>
      <c r="C87" s="53"/>
      <c r="D87" s="53"/>
      <c r="E87" s="44"/>
      <c r="F87" s="44"/>
      <c r="G87" s="44"/>
      <c r="H87" s="119"/>
      <c r="I87" s="137">
        <v>3.6666666666666665</v>
      </c>
      <c r="J87" s="137"/>
      <c r="L87" s="38"/>
      <c r="M87" s="2"/>
      <c r="T87" s="44"/>
    </row>
    <row r="88" spans="1:20" s="45" customFormat="1" x14ac:dyDescent="0.2">
      <c r="A88" s="131"/>
      <c r="B88" s="131"/>
      <c r="C88" s="131"/>
      <c r="D88" s="131"/>
      <c r="E88" s="131"/>
      <c r="F88" s="131"/>
      <c r="G88" s="131"/>
      <c r="H88" s="119"/>
      <c r="I88" s="131"/>
      <c r="J88" s="131"/>
      <c r="K88" s="131"/>
      <c r="L88" s="131"/>
      <c r="M88" s="136"/>
      <c r="N88" s="124"/>
      <c r="O88" s="124"/>
      <c r="P88" s="124"/>
    </row>
    <row r="89" spans="1:20" s="45" customFormat="1" x14ac:dyDescent="0.2">
      <c r="C89" s="53"/>
      <c r="D89" s="53"/>
      <c r="H89" s="119"/>
      <c r="I89" s="13" t="s">
        <v>32</v>
      </c>
      <c r="J89" s="13"/>
      <c r="L89" s="38"/>
      <c r="M89" s="2"/>
    </row>
    <row r="90" spans="1:20" s="118" customFormat="1" x14ac:dyDescent="0.2">
      <c r="A90" s="45"/>
      <c r="B90" s="45" t="s">
        <v>24</v>
      </c>
      <c r="C90" s="53"/>
      <c r="D90" s="53"/>
      <c r="E90" s="44"/>
      <c r="F90" s="44"/>
      <c r="G90" s="44"/>
      <c r="H90" s="119"/>
      <c r="I90" s="137">
        <v>0.53846153846153844</v>
      </c>
      <c r="J90" s="137"/>
      <c r="K90" s="45"/>
      <c r="L90" s="38"/>
      <c r="M90" s="2"/>
      <c r="N90" s="45"/>
      <c r="O90" s="45"/>
      <c r="P90" s="45"/>
      <c r="Q90" s="44"/>
      <c r="R90" s="44"/>
      <c r="S90" s="44"/>
    </row>
    <row r="91" spans="1:20" s="44" customFormat="1" x14ac:dyDescent="0.2">
      <c r="A91" s="45"/>
      <c r="B91" t="s">
        <v>17</v>
      </c>
      <c r="C91" s="55"/>
      <c r="D91" s="55"/>
      <c r="E91" s="118"/>
      <c r="F91" s="118"/>
      <c r="G91" s="118"/>
      <c r="H91" s="119"/>
      <c r="I91" s="137">
        <v>0.9285714285714286</v>
      </c>
      <c r="J91" s="137"/>
      <c r="K91" s="45"/>
      <c r="L91" s="38"/>
      <c r="M91" s="2"/>
      <c r="N91" s="45"/>
      <c r="O91" s="45"/>
      <c r="P91" s="45"/>
    </row>
    <row r="92" spans="1:20" s="118" customFormat="1" x14ac:dyDescent="0.2">
      <c r="A92" s="44"/>
      <c r="B92" s="45" t="s">
        <v>90</v>
      </c>
      <c r="C92" s="53"/>
      <c r="D92" s="53"/>
      <c r="E92" s="44"/>
      <c r="F92" s="44"/>
      <c r="G92" s="44"/>
      <c r="H92" s="119"/>
      <c r="I92" s="137">
        <v>1</v>
      </c>
      <c r="J92" s="137"/>
      <c r="K92" s="44"/>
      <c r="L92" s="38"/>
      <c r="M92" s="2"/>
      <c r="N92" s="44"/>
      <c r="O92" s="44"/>
      <c r="P92" s="44"/>
      <c r="Q92" s="44"/>
      <c r="R92" s="44"/>
      <c r="S92" s="44"/>
    </row>
    <row r="93" spans="1:20" s="44" customFormat="1" x14ac:dyDescent="0.2">
      <c r="A93" s="45"/>
      <c r="B93" s="45" t="s">
        <v>129</v>
      </c>
      <c r="C93" s="55"/>
      <c r="D93" s="55"/>
      <c r="E93" s="118"/>
      <c r="F93" s="118"/>
      <c r="G93" s="118"/>
      <c r="H93" s="119"/>
      <c r="I93" s="137">
        <v>1.2857142857142858</v>
      </c>
      <c r="J93" s="137"/>
      <c r="K93" s="45"/>
      <c r="L93" s="38"/>
      <c r="M93" s="2"/>
      <c r="N93" s="45"/>
      <c r="O93" s="45"/>
      <c r="P93" s="45"/>
      <c r="Q93" s="45"/>
      <c r="R93" s="45"/>
      <c r="S93" s="45"/>
    </row>
    <row r="94" spans="1:20" s="45" customFormat="1" x14ac:dyDescent="0.2">
      <c r="A94" s="44"/>
      <c r="B94" t="s">
        <v>27</v>
      </c>
      <c r="C94" s="55"/>
      <c r="D94" s="55"/>
      <c r="E94" s="118"/>
      <c r="F94" s="118"/>
      <c r="G94" s="118"/>
      <c r="H94" s="119"/>
      <c r="I94" s="137">
        <v>1.6363636363636365</v>
      </c>
      <c r="J94" s="137"/>
      <c r="K94" s="44"/>
      <c r="L94" s="38"/>
      <c r="M94" s="2"/>
      <c r="N94" s="44"/>
      <c r="O94" s="44"/>
      <c r="P94" s="44"/>
      <c r="T94" s="118"/>
    </row>
    <row r="95" spans="1:20" s="44" customFormat="1" x14ac:dyDescent="0.2">
      <c r="A95" s="45"/>
      <c r="B95" s="44" t="s">
        <v>26</v>
      </c>
      <c r="C95" s="53"/>
      <c r="D95" s="53"/>
      <c r="E95" s="45"/>
      <c r="F95" s="45"/>
      <c r="G95" s="45"/>
      <c r="H95" s="119"/>
      <c r="I95" s="137">
        <v>1.6923076923076923</v>
      </c>
      <c r="J95" s="137"/>
      <c r="K95" s="45"/>
      <c r="L95" s="38"/>
      <c r="M95" s="2"/>
      <c r="N95" s="45"/>
      <c r="O95" s="45"/>
      <c r="P95" s="45"/>
      <c r="T95" s="45"/>
    </row>
    <row r="96" spans="1:20" s="45" customFormat="1" x14ac:dyDescent="0.2">
      <c r="A96" s="118"/>
      <c r="B96" t="s">
        <v>103</v>
      </c>
      <c r="C96" s="53"/>
      <c r="D96" s="53"/>
      <c r="E96" s="44"/>
      <c r="F96" s="44"/>
      <c r="G96" s="44"/>
      <c r="H96" s="119"/>
      <c r="I96" s="137">
        <v>1.75</v>
      </c>
      <c r="J96" s="137"/>
      <c r="K96" s="118"/>
      <c r="L96" s="139"/>
      <c r="M96" s="140"/>
      <c r="N96" s="118"/>
      <c r="O96" s="118"/>
      <c r="P96" s="118"/>
      <c r="Q96" s="118"/>
      <c r="R96" s="118"/>
      <c r="S96" s="118"/>
      <c r="T96" s="118"/>
    </row>
    <row r="97" spans="1:20" s="44" customFormat="1" x14ac:dyDescent="0.2">
      <c r="B97" s="45" t="s">
        <v>143</v>
      </c>
      <c r="C97" s="55"/>
      <c r="D97" s="55"/>
      <c r="E97" s="118"/>
      <c r="F97" s="118"/>
      <c r="G97" s="118"/>
      <c r="H97" s="119"/>
      <c r="I97" s="137">
        <v>2.7142857142857144</v>
      </c>
      <c r="J97" s="137"/>
      <c r="L97" s="38"/>
      <c r="M97" s="2"/>
      <c r="T97" s="45"/>
    </row>
    <row r="98" spans="1:20" s="45" customFormat="1" x14ac:dyDescent="0.2">
      <c r="A98" s="44"/>
      <c r="B98" t="s">
        <v>28</v>
      </c>
      <c r="C98" s="53"/>
      <c r="D98" s="53"/>
      <c r="E98" s="44"/>
      <c r="F98" s="44"/>
      <c r="G98" s="44"/>
      <c r="H98" s="119"/>
      <c r="I98" s="137">
        <v>2.8</v>
      </c>
      <c r="J98" s="137"/>
      <c r="K98" s="44"/>
      <c r="L98" s="38"/>
      <c r="M98" s="2"/>
      <c r="N98" s="44"/>
      <c r="O98" s="44"/>
      <c r="P98" s="44"/>
      <c r="T98" s="118"/>
    </row>
    <row r="99" spans="1:20" s="45" customFormat="1" x14ac:dyDescent="0.2">
      <c r="A99" s="118"/>
      <c r="B99" s="44" t="s">
        <v>25</v>
      </c>
      <c r="C99" s="53"/>
      <c r="D99" s="53"/>
      <c r="H99" s="119"/>
      <c r="I99" s="137">
        <v>2.8461538461538463</v>
      </c>
      <c r="J99" s="137"/>
      <c r="K99" s="118"/>
      <c r="L99" s="139"/>
      <c r="M99" s="140"/>
      <c r="N99" s="118"/>
      <c r="O99" s="118"/>
      <c r="P99" s="118"/>
      <c r="T99" s="44"/>
    </row>
    <row r="100" spans="1:20" s="118" customFormat="1" x14ac:dyDescent="0.2">
      <c r="A100" s="44"/>
      <c r="B100" t="s">
        <v>22</v>
      </c>
      <c r="C100" s="53"/>
      <c r="D100" s="53"/>
      <c r="E100" s="45"/>
      <c r="F100" s="45"/>
      <c r="G100" s="45"/>
      <c r="H100" s="119"/>
      <c r="I100" s="137">
        <v>2.9166666666666665</v>
      </c>
      <c r="J100" s="137"/>
      <c r="K100" s="44"/>
      <c r="L100" s="38"/>
      <c r="M100" s="2"/>
      <c r="N100" s="44"/>
      <c r="O100" s="44"/>
      <c r="P100" s="44"/>
      <c r="Q100" s="44"/>
      <c r="R100" s="44"/>
      <c r="S100" s="44"/>
      <c r="T100" s="45"/>
    </row>
    <row r="101" spans="1:20" s="44" customFormat="1" x14ac:dyDescent="0.2">
      <c r="A101" s="45"/>
      <c r="B101" s="45" t="s">
        <v>20</v>
      </c>
      <c r="C101" s="53"/>
      <c r="D101" s="53"/>
      <c r="E101" s="45"/>
      <c r="F101" s="45"/>
      <c r="G101" s="45"/>
      <c r="H101" s="119"/>
      <c r="I101" s="137">
        <v>2.9333333333333331</v>
      </c>
      <c r="J101" s="137"/>
      <c r="K101" s="45"/>
      <c r="L101" s="38"/>
      <c r="M101" s="2"/>
      <c r="N101" s="45"/>
      <c r="O101" s="45"/>
      <c r="P101" s="45"/>
      <c r="Q101" s="45"/>
      <c r="R101" s="45"/>
      <c r="S101" s="45"/>
      <c r="T101" s="45"/>
    </row>
    <row r="102" spans="1:20" s="118" customFormat="1" x14ac:dyDescent="0.2">
      <c r="B102" s="44" t="s">
        <v>29</v>
      </c>
      <c r="C102" s="53"/>
      <c r="D102" s="53"/>
      <c r="E102" s="44"/>
      <c r="F102" s="44"/>
      <c r="G102" s="44"/>
      <c r="H102" s="119"/>
      <c r="I102" s="137">
        <v>3.2142857142857144</v>
      </c>
      <c r="J102" s="137"/>
      <c r="L102" s="139"/>
      <c r="M102" s="140"/>
      <c r="T102" s="44"/>
    </row>
    <row r="103" spans="1:20" s="118" customFormat="1" x14ac:dyDescent="0.2">
      <c r="B103" t="s">
        <v>18</v>
      </c>
      <c r="C103" s="53"/>
      <c r="D103" s="53"/>
      <c r="E103" s="44"/>
      <c r="F103" s="44"/>
      <c r="G103" s="44"/>
      <c r="H103" s="119"/>
      <c r="I103" s="137">
        <v>3.2307692307692308</v>
      </c>
      <c r="J103" s="137"/>
      <c r="L103" s="139"/>
      <c r="M103" s="140"/>
      <c r="T103" s="44"/>
    </row>
    <row r="104" spans="1:20" s="45" customFormat="1" x14ac:dyDescent="0.2">
      <c r="A104" s="44"/>
      <c r="B104" s="45" t="s">
        <v>23</v>
      </c>
      <c r="C104" s="53"/>
      <c r="D104" s="53"/>
      <c r="H104" s="119"/>
      <c r="I104" s="137">
        <v>3.25</v>
      </c>
      <c r="J104" s="137"/>
      <c r="K104" s="44"/>
      <c r="L104" s="38"/>
      <c r="M104" s="2"/>
      <c r="N104" s="44"/>
      <c r="O104" s="44"/>
      <c r="P104" s="44"/>
      <c r="Q104" s="118"/>
      <c r="R104" s="118"/>
      <c r="S104" s="118"/>
      <c r="T104" s="44"/>
    </row>
    <row r="105" spans="1:20" s="44" customFormat="1" x14ac:dyDescent="0.2">
      <c r="A105" s="118"/>
      <c r="B105" s="45" t="s">
        <v>19</v>
      </c>
      <c r="C105" s="55"/>
      <c r="D105" s="55"/>
      <c r="E105" s="118"/>
      <c r="F105" s="118"/>
      <c r="G105" s="118"/>
      <c r="H105" s="119"/>
      <c r="I105" s="137">
        <v>3.6363636363636362</v>
      </c>
      <c r="J105" s="137"/>
      <c r="K105" s="118"/>
      <c r="L105" s="139"/>
      <c r="M105" s="140"/>
      <c r="N105" s="118"/>
      <c r="O105" s="118"/>
      <c r="P105" s="118"/>
      <c r="Q105" s="118"/>
      <c r="R105" s="118"/>
      <c r="S105" s="118"/>
      <c r="T105" s="45"/>
    </row>
    <row r="106" spans="1:20" s="45" customFormat="1" x14ac:dyDescent="0.2">
      <c r="A106" s="124"/>
      <c r="B106" s="131"/>
      <c r="C106" s="131"/>
      <c r="D106" s="131"/>
      <c r="E106" s="131"/>
      <c r="F106" s="131"/>
      <c r="G106" s="131"/>
      <c r="H106" s="119"/>
      <c r="I106" s="131"/>
      <c r="J106" s="131"/>
      <c r="K106" s="131"/>
      <c r="L106" s="131"/>
      <c r="M106" s="136"/>
      <c r="N106" s="124"/>
      <c r="O106" s="124"/>
      <c r="P106" s="124"/>
    </row>
    <row r="107" spans="1:20" s="45" customFormat="1" x14ac:dyDescent="0.2">
      <c r="C107" s="53"/>
      <c r="D107" s="53"/>
      <c r="H107" s="119"/>
      <c r="I107" s="138" t="s">
        <v>33</v>
      </c>
      <c r="J107" s="138"/>
      <c r="L107" s="38"/>
      <c r="M107" s="2"/>
    </row>
    <row r="108" spans="1:20" s="45" customFormat="1" x14ac:dyDescent="0.2">
      <c r="A108" s="118"/>
      <c r="B108" t="s">
        <v>24</v>
      </c>
      <c r="C108" s="53"/>
      <c r="D108" s="53"/>
      <c r="E108" s="44"/>
      <c r="F108" s="44"/>
      <c r="G108" s="44"/>
      <c r="H108" s="119"/>
      <c r="I108" s="137">
        <v>0</v>
      </c>
      <c r="J108" s="137"/>
      <c r="L108" s="38"/>
      <c r="M108" s="2"/>
    </row>
    <row r="109" spans="1:20" s="44" customFormat="1" x14ac:dyDescent="0.2">
      <c r="A109" s="45"/>
      <c r="B109" t="s">
        <v>17</v>
      </c>
      <c r="C109" s="53"/>
      <c r="D109" s="53"/>
      <c r="E109" s="45"/>
      <c r="F109" s="45"/>
      <c r="G109" s="45"/>
      <c r="H109" s="119"/>
      <c r="I109" s="137">
        <v>7.1428571428571425E-2</v>
      </c>
      <c r="J109" s="137"/>
      <c r="K109" s="118"/>
      <c r="L109" s="139"/>
      <c r="M109" s="140"/>
      <c r="N109" s="118"/>
      <c r="O109" s="118"/>
      <c r="P109" s="118"/>
      <c r="Q109" s="118"/>
      <c r="R109" s="118"/>
      <c r="S109" s="118"/>
    </row>
    <row r="110" spans="1:20" s="118" customFormat="1" x14ac:dyDescent="0.2">
      <c r="A110" s="44"/>
      <c r="B110" t="s">
        <v>90</v>
      </c>
      <c r="C110" s="55"/>
      <c r="D110" s="55"/>
      <c r="H110" s="119"/>
      <c r="I110" s="137">
        <v>7.6923076923076927E-2</v>
      </c>
      <c r="J110" s="137"/>
      <c r="K110" s="45"/>
      <c r="L110" s="38"/>
      <c r="M110" s="2"/>
      <c r="N110" s="45"/>
      <c r="O110" s="45"/>
      <c r="P110" s="45"/>
      <c r="Q110" s="44"/>
      <c r="R110" s="44"/>
      <c r="S110" s="44"/>
    </row>
    <row r="111" spans="1:20" s="45" customFormat="1" x14ac:dyDescent="0.2">
      <c r="B111" s="45" t="s">
        <v>129</v>
      </c>
      <c r="C111" s="53"/>
      <c r="D111" s="53"/>
      <c r="E111" s="44"/>
      <c r="F111" s="44"/>
      <c r="G111" s="44"/>
      <c r="H111" s="119"/>
      <c r="I111" s="137">
        <v>0.2857142857142857</v>
      </c>
      <c r="J111" s="137"/>
      <c r="L111" s="38"/>
      <c r="M111" s="2"/>
      <c r="Q111" s="118"/>
      <c r="R111" s="118"/>
      <c r="S111" s="118"/>
    </row>
    <row r="112" spans="1:20" s="118" customFormat="1" x14ac:dyDescent="0.2">
      <c r="A112" s="45"/>
      <c r="B112" t="s">
        <v>103</v>
      </c>
      <c r="C112" s="53"/>
      <c r="D112" s="53"/>
      <c r="E112" s="45"/>
      <c r="F112" s="45"/>
      <c r="G112" s="45"/>
      <c r="H112" s="119"/>
      <c r="I112" s="137">
        <v>0.41666666666666669</v>
      </c>
      <c r="J112" s="137"/>
      <c r="K112" s="45"/>
      <c r="L112" s="38"/>
      <c r="M112" s="2"/>
      <c r="N112" s="45"/>
      <c r="O112" s="45"/>
      <c r="P112" s="45"/>
      <c r="Q112" s="45"/>
      <c r="R112" s="45"/>
      <c r="S112" s="45"/>
      <c r="T112" s="44"/>
    </row>
    <row r="113" spans="1:20" s="44" customFormat="1" x14ac:dyDescent="0.2">
      <c r="B113" s="45" t="s">
        <v>143</v>
      </c>
      <c r="C113" s="53"/>
      <c r="D113" s="53"/>
      <c r="E113" s="45"/>
      <c r="F113" s="45"/>
      <c r="G113" s="45"/>
      <c r="H113" s="119"/>
      <c r="I113" s="137">
        <v>1.5714285714285714</v>
      </c>
      <c r="J113" s="137"/>
      <c r="L113" s="38"/>
      <c r="M113" s="2"/>
      <c r="T113" s="45"/>
    </row>
    <row r="114" spans="1:20" s="45" customFormat="1" x14ac:dyDescent="0.2">
      <c r="A114" s="44"/>
      <c r="B114" s="45" t="s">
        <v>22</v>
      </c>
      <c r="C114" s="53"/>
      <c r="D114" s="53"/>
      <c r="H114" s="119"/>
      <c r="I114" s="137">
        <v>1.5833333333333333</v>
      </c>
      <c r="J114" s="137"/>
      <c r="K114" s="44"/>
      <c r="L114" s="38"/>
      <c r="M114" s="2"/>
      <c r="N114" s="44"/>
      <c r="O114" s="44"/>
      <c r="P114" s="44"/>
      <c r="T114" s="44"/>
    </row>
    <row r="115" spans="1:20" s="44" customFormat="1" x14ac:dyDescent="0.2">
      <c r="A115" s="45"/>
      <c r="B115" s="45" t="s">
        <v>20</v>
      </c>
      <c r="C115" s="55"/>
      <c r="D115" s="55"/>
      <c r="E115" s="118"/>
      <c r="F115" s="118"/>
      <c r="G115" s="118"/>
      <c r="H115" s="119"/>
      <c r="I115" s="137">
        <v>1.6666666666666667</v>
      </c>
      <c r="J115" s="137"/>
      <c r="K115" s="45"/>
      <c r="L115" s="38"/>
      <c r="M115" s="2"/>
      <c r="N115" s="45"/>
      <c r="O115" s="45"/>
      <c r="P115" s="45"/>
      <c r="Q115" s="45"/>
      <c r="R115" s="45"/>
      <c r="S115" s="45"/>
      <c r="T115" s="45"/>
    </row>
    <row r="116" spans="1:20" s="45" customFormat="1" x14ac:dyDescent="0.2">
      <c r="A116" s="44"/>
      <c r="B116" t="s">
        <v>29</v>
      </c>
      <c r="C116" s="53"/>
      <c r="D116" s="53"/>
      <c r="E116" s="44"/>
      <c r="F116" s="44"/>
      <c r="G116" s="44"/>
      <c r="H116" s="119"/>
      <c r="I116" s="137">
        <v>1.7142857142857142</v>
      </c>
      <c r="J116" s="137"/>
      <c r="K116" s="118"/>
      <c r="L116" s="139"/>
      <c r="M116" s="140"/>
      <c r="N116" s="118"/>
      <c r="O116" s="118"/>
      <c r="P116" s="118"/>
      <c r="Q116" s="118"/>
      <c r="R116" s="118"/>
      <c r="S116" s="118"/>
      <c r="T116" s="118"/>
    </row>
    <row r="117" spans="1:20" s="44" customFormat="1" x14ac:dyDescent="0.2">
      <c r="A117" s="45"/>
      <c r="B117" t="s">
        <v>28</v>
      </c>
      <c r="C117" s="55"/>
      <c r="D117" s="55"/>
      <c r="E117" s="118"/>
      <c r="F117" s="118"/>
      <c r="G117" s="118"/>
      <c r="H117" s="119"/>
      <c r="I117" s="137">
        <v>1.8</v>
      </c>
      <c r="J117" s="137"/>
      <c r="L117" s="38"/>
      <c r="M117" s="2"/>
    </row>
    <row r="118" spans="1:20" s="44" customFormat="1" x14ac:dyDescent="0.2">
      <c r="A118" s="118"/>
      <c r="B118" s="45" t="s">
        <v>23</v>
      </c>
      <c r="C118" s="53"/>
      <c r="D118" s="53"/>
      <c r="E118" s="45"/>
      <c r="F118" s="45"/>
      <c r="G118" s="45"/>
      <c r="H118" s="119"/>
      <c r="I118" s="137">
        <v>2.125</v>
      </c>
      <c r="J118" s="137"/>
      <c r="K118" s="118"/>
      <c r="L118" s="139"/>
      <c r="M118" s="140"/>
      <c r="N118" s="118"/>
      <c r="O118" s="118"/>
      <c r="P118" s="118"/>
      <c r="Q118" s="45"/>
      <c r="R118" s="45"/>
      <c r="S118" s="45"/>
    </row>
    <row r="119" spans="1:20" s="45" customFormat="1" x14ac:dyDescent="0.2">
      <c r="A119" s="44"/>
      <c r="B119" t="s">
        <v>18</v>
      </c>
      <c r="C119" s="53"/>
      <c r="D119" s="53"/>
      <c r="H119" s="119"/>
      <c r="I119" s="137">
        <v>2.5384615384615383</v>
      </c>
      <c r="J119" s="137"/>
      <c r="K119" s="44"/>
      <c r="L119" s="38"/>
      <c r="M119" s="2"/>
      <c r="N119" s="44"/>
      <c r="O119" s="44"/>
      <c r="P119" s="44"/>
      <c r="Q119" s="44"/>
      <c r="R119" s="44"/>
      <c r="S119" s="44"/>
      <c r="T119" s="44"/>
    </row>
    <row r="120" spans="1:20" s="118" customFormat="1" x14ac:dyDescent="0.2">
      <c r="A120" s="45"/>
      <c r="B120" s="45" t="s">
        <v>19</v>
      </c>
      <c r="C120" s="53"/>
      <c r="D120" s="53"/>
      <c r="E120" s="44"/>
      <c r="F120" s="44"/>
      <c r="G120" s="44"/>
      <c r="H120" s="119"/>
      <c r="I120" s="137">
        <v>2.9090909090909092</v>
      </c>
      <c r="J120" s="137"/>
      <c r="K120" s="44"/>
      <c r="L120" s="38"/>
      <c r="M120" s="2"/>
      <c r="N120" s="44"/>
      <c r="O120" s="44"/>
      <c r="P120" s="44"/>
      <c r="Q120" s="44"/>
      <c r="R120" s="44"/>
      <c r="S120" s="44"/>
      <c r="T120" s="44"/>
    </row>
    <row r="121" spans="1:20" s="45" customFormat="1" x14ac:dyDescent="0.2">
      <c r="A121" s="118"/>
      <c r="B121" s="44" t="s">
        <v>25</v>
      </c>
      <c r="C121" s="53"/>
      <c r="D121" s="53"/>
      <c r="E121" s="44"/>
      <c r="F121" s="44"/>
      <c r="G121" s="44"/>
      <c r="H121" s="119"/>
      <c r="I121" s="137">
        <v>4.615384615384615</v>
      </c>
      <c r="J121" s="137"/>
      <c r="K121" s="44"/>
      <c r="L121" s="38"/>
      <c r="M121" s="2"/>
      <c r="N121" s="44"/>
      <c r="O121" s="44"/>
      <c r="P121" s="44"/>
      <c r="Q121" s="44"/>
      <c r="R121" s="44"/>
      <c r="S121" s="44"/>
    </row>
    <row r="122" spans="1:20" s="44" customFormat="1" x14ac:dyDescent="0.2">
      <c r="B122" s="44" t="s">
        <v>26</v>
      </c>
      <c r="C122" s="53"/>
      <c r="D122" s="53"/>
      <c r="H122" s="119"/>
      <c r="I122" s="137">
        <v>6.2307692307692308</v>
      </c>
      <c r="J122" s="137"/>
      <c r="L122" s="38"/>
      <c r="M122" s="2"/>
      <c r="T122" s="45"/>
    </row>
    <row r="123" spans="1:20" s="44" customFormat="1" x14ac:dyDescent="0.2">
      <c r="B123" t="s">
        <v>27</v>
      </c>
      <c r="C123" s="53"/>
      <c r="D123" s="53"/>
      <c r="H123" s="119"/>
      <c r="I123" s="137">
        <v>6.4545454545454541</v>
      </c>
      <c r="J123" s="137"/>
      <c r="K123" s="45"/>
      <c r="L123" s="38"/>
      <c r="M123" s="2"/>
      <c r="N123" s="45"/>
      <c r="O123" s="45"/>
      <c r="P123" s="45"/>
      <c r="Q123" s="45"/>
      <c r="R123" s="45"/>
      <c r="S123" s="45"/>
      <c r="T123" s="118"/>
    </row>
    <row r="124" spans="1:20" s="45" customFormat="1" x14ac:dyDescent="0.2">
      <c r="A124" s="124"/>
      <c r="B124" s="124"/>
      <c r="C124" s="124"/>
      <c r="D124" s="124"/>
      <c r="E124" s="124"/>
      <c r="F124" s="124"/>
      <c r="G124" s="124"/>
      <c r="H124" s="119"/>
      <c r="I124" s="124"/>
      <c r="J124" s="124"/>
      <c r="K124" s="124"/>
      <c r="L124" s="131"/>
      <c r="M124" s="136"/>
      <c r="N124" s="124"/>
      <c r="O124" s="124"/>
      <c r="P124" s="124"/>
    </row>
    <row r="125" spans="1:20" s="45" customFormat="1" x14ac:dyDescent="0.2">
      <c r="A125"/>
      <c r="C125" s="42"/>
      <c r="D125" s="42"/>
      <c r="H125" s="119"/>
      <c r="I125" s="138" t="s">
        <v>34</v>
      </c>
      <c r="J125" s="138" t="s">
        <v>14</v>
      </c>
      <c r="L125" s="38"/>
      <c r="M125" s="2"/>
      <c r="N125"/>
      <c r="O125"/>
      <c r="P125"/>
    </row>
    <row r="126" spans="1:20" s="44" customFormat="1" x14ac:dyDescent="0.2">
      <c r="A126" s="45"/>
      <c r="B126" s="45" t="s">
        <v>24</v>
      </c>
      <c r="C126" s="53"/>
      <c r="D126" s="53"/>
      <c r="H126" s="119"/>
      <c r="I126" s="137">
        <v>4</v>
      </c>
      <c r="J126" s="137">
        <v>4</v>
      </c>
      <c r="L126" s="38"/>
      <c r="M126" s="2"/>
      <c r="N126" s="45"/>
      <c r="O126" s="45"/>
      <c r="P126" s="45"/>
      <c r="Q126" s="45"/>
      <c r="R126" s="45"/>
      <c r="S126" s="45"/>
    </row>
    <row r="127" spans="1:20" s="118" customFormat="1" x14ac:dyDescent="0.2">
      <c r="A127" s="45"/>
      <c r="B127" t="s">
        <v>17</v>
      </c>
      <c r="C127" s="53"/>
      <c r="D127" s="53"/>
      <c r="E127" s="44"/>
      <c r="F127" s="44"/>
      <c r="G127" s="44"/>
      <c r="H127" s="119"/>
      <c r="I127" s="137">
        <v>4.5</v>
      </c>
      <c r="J127" s="137">
        <v>5</v>
      </c>
      <c r="K127" s="44"/>
      <c r="L127" s="38"/>
      <c r="M127" s="2"/>
      <c r="N127" s="45"/>
      <c r="O127" s="45"/>
      <c r="P127" s="45"/>
      <c r="Q127" s="45"/>
      <c r="R127" s="45"/>
      <c r="S127" s="45"/>
      <c r="T127" s="45"/>
    </row>
    <row r="128" spans="1:20" s="44" customFormat="1" x14ac:dyDescent="0.2">
      <c r="B128" t="s">
        <v>90</v>
      </c>
      <c r="C128" s="53"/>
      <c r="D128" s="53"/>
      <c r="H128" s="119"/>
      <c r="I128" s="137">
        <v>5.6923076923076925</v>
      </c>
      <c r="J128" s="137">
        <v>6</v>
      </c>
      <c r="K128" s="45"/>
      <c r="L128" s="38"/>
      <c r="M128" s="2"/>
      <c r="T128" s="118"/>
    </row>
    <row r="129" spans="1:20" s="45" customFormat="1" x14ac:dyDescent="0.2">
      <c r="A129" s="44"/>
      <c r="B129" s="45" t="s">
        <v>129</v>
      </c>
      <c r="C129" s="53"/>
      <c r="D129" s="53"/>
      <c r="H129" s="119"/>
      <c r="I129" s="137">
        <v>6.3571428571428568</v>
      </c>
      <c r="J129" s="137">
        <v>6</v>
      </c>
      <c r="L129" s="38"/>
      <c r="M129" s="2"/>
      <c r="N129" s="44"/>
      <c r="O129" s="44"/>
      <c r="P129" s="44"/>
      <c r="Q129" s="44"/>
      <c r="R129" s="44"/>
      <c r="S129" s="44"/>
      <c r="T129" s="44"/>
    </row>
    <row r="130" spans="1:20" s="45" customFormat="1" x14ac:dyDescent="0.2">
      <c r="B130" t="s">
        <v>103</v>
      </c>
      <c r="C130" s="53"/>
      <c r="D130" s="53"/>
      <c r="H130" s="119"/>
      <c r="I130" s="137">
        <v>8.0833333333333321</v>
      </c>
      <c r="J130" s="137">
        <v>8</v>
      </c>
      <c r="L130" s="38"/>
      <c r="M130" s="2"/>
    </row>
    <row r="131" spans="1:20" s="44" customFormat="1" x14ac:dyDescent="0.2">
      <c r="B131" s="45" t="s">
        <v>22</v>
      </c>
      <c r="C131" s="53"/>
      <c r="D131" s="53"/>
      <c r="E131" s="45"/>
      <c r="F131" s="45"/>
      <c r="G131" s="45"/>
      <c r="H131" s="119"/>
      <c r="I131" s="137">
        <v>13.583333333333332</v>
      </c>
      <c r="J131" s="137">
        <v>14</v>
      </c>
      <c r="L131" s="38"/>
      <c r="M131" s="2"/>
    </row>
    <row r="132" spans="1:20" s="44" customFormat="1" x14ac:dyDescent="0.2">
      <c r="A132" s="118"/>
      <c r="B132" s="45" t="s">
        <v>143</v>
      </c>
      <c r="C132" s="53"/>
      <c r="D132" s="53"/>
      <c r="H132" s="119"/>
      <c r="I132" s="137">
        <v>13.642857142857144</v>
      </c>
      <c r="J132" s="137">
        <v>14</v>
      </c>
      <c r="K132" s="118"/>
      <c r="L132" s="38"/>
      <c r="M132" s="2"/>
      <c r="Q132" s="118"/>
      <c r="R132" s="118"/>
      <c r="S132" s="118"/>
      <c r="T132" s="118"/>
    </row>
    <row r="133" spans="1:20" s="45" customFormat="1" x14ac:dyDescent="0.2">
      <c r="A133" s="118"/>
      <c r="B133" t="s">
        <v>28</v>
      </c>
      <c r="C133" s="53"/>
      <c r="D133" s="53"/>
      <c r="E133" s="44"/>
      <c r="F133" s="44"/>
      <c r="G133" s="44"/>
      <c r="H133" s="119"/>
      <c r="I133" s="137">
        <v>13.733333333333333</v>
      </c>
      <c r="J133" s="137">
        <v>14</v>
      </c>
      <c r="L133" s="139"/>
      <c r="M133" s="140"/>
      <c r="N133" s="118"/>
      <c r="O133" s="118"/>
      <c r="P133" s="118"/>
      <c r="Q133" s="118"/>
      <c r="R133" s="118"/>
      <c r="S133" s="118"/>
      <c r="T133" s="44"/>
    </row>
    <row r="134" spans="1:20" s="44" customFormat="1" x14ac:dyDescent="0.2">
      <c r="A134" s="45"/>
      <c r="B134" t="s">
        <v>20</v>
      </c>
      <c r="C134" s="53"/>
      <c r="D134" s="53"/>
      <c r="E134" s="45"/>
      <c r="F134" s="45"/>
      <c r="G134" s="45"/>
      <c r="H134" s="119"/>
      <c r="I134" s="137">
        <v>14.133333333333333</v>
      </c>
      <c r="J134" s="137">
        <v>14</v>
      </c>
      <c r="L134" s="38"/>
      <c r="M134" s="2"/>
      <c r="Q134" s="45"/>
      <c r="R134" s="45"/>
      <c r="S134" s="45"/>
      <c r="T134" s="45"/>
    </row>
    <row r="135" spans="1:20" s="45" customFormat="1" x14ac:dyDescent="0.2">
      <c r="A135" s="44"/>
      <c r="B135" t="s">
        <v>29</v>
      </c>
      <c r="C135" s="55"/>
      <c r="D135" s="55"/>
      <c r="E135" s="118"/>
      <c r="F135" s="118"/>
      <c r="G135" s="118"/>
      <c r="H135" s="119"/>
      <c r="I135" s="137">
        <v>15.071428571428571</v>
      </c>
      <c r="J135" s="137">
        <v>15</v>
      </c>
      <c r="L135" s="38"/>
      <c r="M135" s="2"/>
      <c r="N135" s="44"/>
      <c r="O135" s="44"/>
      <c r="P135" s="44"/>
      <c r="Q135" s="44"/>
      <c r="R135" s="44"/>
      <c r="S135" s="44"/>
      <c r="T135" s="44"/>
    </row>
    <row r="136" spans="1:20" s="45" customFormat="1" x14ac:dyDescent="0.2">
      <c r="B136" s="45" t="s">
        <v>23</v>
      </c>
      <c r="C136" s="55"/>
      <c r="D136" s="55"/>
      <c r="E136" s="118"/>
      <c r="F136" s="118"/>
      <c r="G136" s="118"/>
      <c r="H136" s="119"/>
      <c r="I136" s="137">
        <v>15.875</v>
      </c>
      <c r="J136" s="137">
        <v>16</v>
      </c>
      <c r="K136" s="44"/>
      <c r="L136" s="38"/>
      <c r="M136" s="2"/>
      <c r="N136" s="44"/>
      <c r="O136" s="44"/>
      <c r="P136" s="44"/>
    </row>
    <row r="137" spans="1:20" s="44" customFormat="1" x14ac:dyDescent="0.2">
      <c r="B137" t="s">
        <v>18</v>
      </c>
      <c r="C137" s="53"/>
      <c r="D137" s="53"/>
      <c r="H137" s="119"/>
      <c r="I137" s="137">
        <v>16.53846153846154</v>
      </c>
      <c r="J137" s="137">
        <v>17</v>
      </c>
      <c r="K137" s="118"/>
      <c r="L137" s="38"/>
      <c r="M137" s="2"/>
    </row>
    <row r="138" spans="1:20" s="44" customFormat="1" x14ac:dyDescent="0.2">
      <c r="A138" s="118"/>
      <c r="B138" s="45" t="s">
        <v>19</v>
      </c>
      <c r="C138" s="53"/>
      <c r="D138" s="53"/>
      <c r="E138" s="45"/>
      <c r="F138" s="45"/>
      <c r="G138" s="45"/>
      <c r="H138" s="119"/>
      <c r="I138" s="137">
        <v>17.909090909090907</v>
      </c>
      <c r="J138" s="137">
        <v>18</v>
      </c>
      <c r="L138" s="38"/>
      <c r="M138" s="2"/>
      <c r="Q138" s="118"/>
      <c r="R138" s="118"/>
      <c r="S138" s="118"/>
    </row>
    <row r="139" spans="1:20" s="118" customFormat="1" x14ac:dyDescent="0.2">
      <c r="A139" s="44"/>
      <c r="B139" s="44" t="s">
        <v>25</v>
      </c>
      <c r="C139" s="53"/>
      <c r="D139" s="53"/>
      <c r="E139" s="44"/>
      <c r="F139" s="44"/>
      <c r="G139" s="44"/>
      <c r="H139" s="119"/>
      <c r="I139" s="137">
        <v>21.076923076923077</v>
      </c>
      <c r="J139" s="137">
        <v>21</v>
      </c>
      <c r="K139" s="45"/>
      <c r="L139" s="38"/>
      <c r="M139" s="2"/>
      <c r="N139" s="44"/>
      <c r="O139" s="44"/>
      <c r="P139" s="44"/>
      <c r="Q139" s="45"/>
      <c r="R139" s="45"/>
      <c r="S139" s="45"/>
      <c r="T139" s="45"/>
    </row>
    <row r="140" spans="1:20" s="118" customFormat="1" x14ac:dyDescent="0.2">
      <c r="A140" s="45"/>
      <c r="B140" s="44" t="s">
        <v>26</v>
      </c>
      <c r="C140" s="55"/>
      <c r="D140" s="55"/>
      <c r="H140" s="119"/>
      <c r="I140" s="137">
        <v>22.846153846153847</v>
      </c>
      <c r="J140" s="137">
        <v>23</v>
      </c>
      <c r="K140" s="44"/>
      <c r="L140" s="38"/>
      <c r="M140" s="2"/>
      <c r="N140" s="44"/>
      <c r="O140" s="44"/>
      <c r="P140" s="44"/>
      <c r="Q140" s="44"/>
      <c r="R140" s="44"/>
      <c r="S140" s="44"/>
    </row>
    <row r="141" spans="1:20" s="45" customFormat="1" x14ac:dyDescent="0.2">
      <c r="A141" s="44"/>
      <c r="B141" t="s">
        <v>27</v>
      </c>
      <c r="C141" s="53"/>
      <c r="D141" s="53"/>
      <c r="H141" s="119"/>
      <c r="I141" s="137">
        <v>23.454545454545453</v>
      </c>
      <c r="J141" s="137">
        <v>23</v>
      </c>
      <c r="K141" s="118"/>
      <c r="L141" s="38"/>
      <c r="M141" s="2"/>
      <c r="N141" s="44"/>
      <c r="O141" s="44"/>
      <c r="P141" s="44"/>
      <c r="Q141" s="44"/>
      <c r="R141" s="44"/>
      <c r="S141" s="44"/>
    </row>
    <row r="142" spans="1:20" x14ac:dyDescent="0.2">
      <c r="B142" s="45"/>
      <c r="C142" s="42"/>
      <c r="D142" s="42"/>
      <c r="E142" s="45"/>
      <c r="F142" s="45"/>
      <c r="G142" s="45"/>
      <c r="I142" s="45"/>
      <c r="J142" s="45"/>
      <c r="K142" s="45"/>
      <c r="Q142" s="45"/>
      <c r="R142" s="45"/>
      <c r="S142" s="45"/>
    </row>
    <row r="146" spans="1:10" x14ac:dyDescent="0.2">
      <c r="A146">
        <f t="shared" ref="A146:A162" ca="1" si="8">J146</f>
        <v>0</v>
      </c>
      <c r="B146" s="192" t="s">
        <v>173</v>
      </c>
      <c r="C146" s="316">
        <f t="shared" ref="C146:C162" ca="1" si="9">SUM(_xlfn.SINGLE(INDIRECT(CONCATENATE(B146,"!j38"))),_xlfn.SINGLE(INDIRECT(CONCATENATE(B146,"!j49"))))</f>
        <v>84</v>
      </c>
      <c r="E146" s="317">
        <f t="shared" ref="E146:E162" ca="1" si="10">SUM(_xlfn.SINGLE(INDIRECT(CONCATENATE(B146,"!k38"))),_xlfn.SINGLE(INDIRECT(CONCATENATE(B146,"!k49"))))</f>
        <v>77</v>
      </c>
      <c r="F146" s="317">
        <f t="shared" ref="F146:F162" ca="1" si="11">SUM(_xlfn.SINGLE(INDIRECT(CONCATENATE(B146,"!l38"))),_xlfn.SINGLE(INDIRECT(CONCATENATE(B146,"!l49"))))</f>
        <v>91</v>
      </c>
      <c r="G146" s="43">
        <f t="shared" ref="G146:G162" ca="1" si="12">AVERAGE(E146,F146)</f>
        <v>84</v>
      </c>
      <c r="I146" s="43">
        <f t="shared" ref="I146:I162" ca="1" si="13">G146-C146</f>
        <v>0</v>
      </c>
      <c r="J146">
        <f t="shared" ref="J146:J162" ca="1" si="14">ABS(I146)</f>
        <v>0</v>
      </c>
    </row>
    <row r="147" spans="1:10" x14ac:dyDescent="0.2">
      <c r="A147">
        <f t="shared" ca="1" si="8"/>
        <v>0.32857142857142208</v>
      </c>
      <c r="B147" s="192" t="s">
        <v>65</v>
      </c>
      <c r="C147" s="316">
        <f t="shared" ca="1" si="9"/>
        <v>79.171428571428578</v>
      </c>
      <c r="E147" s="317">
        <f t="shared" ca="1" si="10"/>
        <v>65</v>
      </c>
      <c r="F147" s="317">
        <f t="shared" ca="1" si="11"/>
        <v>94</v>
      </c>
      <c r="G147" s="43">
        <f t="shared" ca="1" si="12"/>
        <v>79.5</v>
      </c>
      <c r="I147" s="43">
        <f t="shared" ca="1" si="13"/>
        <v>0.32857142857142208</v>
      </c>
      <c r="J147">
        <f t="shared" ca="1" si="14"/>
        <v>0.32857142857142208</v>
      </c>
    </row>
    <row r="148" spans="1:10" x14ac:dyDescent="0.2">
      <c r="A148">
        <f t="shared" ca="1" si="8"/>
        <v>0.36666666666667425</v>
      </c>
      <c r="B148" s="192" t="s">
        <v>142</v>
      </c>
      <c r="C148" s="316">
        <f t="shared" ca="1" si="9"/>
        <v>97.633333333333326</v>
      </c>
      <c r="E148" s="317">
        <f t="shared" ca="1" si="10"/>
        <v>83</v>
      </c>
      <c r="F148" s="317">
        <f t="shared" ca="1" si="11"/>
        <v>113</v>
      </c>
      <c r="G148" s="43">
        <f t="shared" ca="1" si="12"/>
        <v>98</v>
      </c>
      <c r="I148" s="43">
        <f t="shared" ca="1" si="13"/>
        <v>0.36666666666667425</v>
      </c>
      <c r="J148">
        <f t="shared" ca="1" si="14"/>
        <v>0.36666666666667425</v>
      </c>
    </row>
    <row r="149" spans="1:10" x14ac:dyDescent="0.2">
      <c r="A149">
        <f t="shared" ca="1" si="8"/>
        <v>0.4166666666666714</v>
      </c>
      <c r="B149" s="192" t="s">
        <v>66</v>
      </c>
      <c r="C149" s="316">
        <f t="shared" ca="1" si="9"/>
        <v>98.583333333333329</v>
      </c>
      <c r="E149" s="317">
        <f t="shared" ca="1" si="10"/>
        <v>78</v>
      </c>
      <c r="F149" s="317">
        <f t="shared" ca="1" si="11"/>
        <v>120</v>
      </c>
      <c r="G149" s="43">
        <f t="shared" ca="1" si="12"/>
        <v>99</v>
      </c>
      <c r="I149" s="43">
        <f t="shared" ca="1" si="13"/>
        <v>0.4166666666666714</v>
      </c>
      <c r="J149">
        <f t="shared" ca="1" si="14"/>
        <v>0.4166666666666714</v>
      </c>
    </row>
    <row r="150" spans="1:10" x14ac:dyDescent="0.2">
      <c r="A150">
        <f t="shared" ca="1" si="8"/>
        <v>0.66666666666665719</v>
      </c>
      <c r="B150" s="192" t="s">
        <v>144</v>
      </c>
      <c r="C150" s="316">
        <f t="shared" ca="1" si="9"/>
        <v>98.666666666666657</v>
      </c>
      <c r="E150" s="317">
        <f t="shared" ca="1" si="10"/>
        <v>78</v>
      </c>
      <c r="F150" s="317">
        <f t="shared" ca="1" si="11"/>
        <v>118</v>
      </c>
      <c r="G150" s="43">
        <f t="shared" ca="1" si="12"/>
        <v>98</v>
      </c>
      <c r="I150" s="43">
        <f t="shared" ca="1" si="13"/>
        <v>-0.66666666666665719</v>
      </c>
      <c r="J150">
        <f t="shared" ca="1" si="14"/>
        <v>0.66666666666665719</v>
      </c>
    </row>
    <row r="151" spans="1:10" x14ac:dyDescent="0.2">
      <c r="A151">
        <f t="shared" ca="1" si="8"/>
        <v>0.7619047619047592</v>
      </c>
      <c r="B151" s="192" t="s">
        <v>62</v>
      </c>
      <c r="C151" s="316">
        <f t="shared" ca="1" si="9"/>
        <v>126.73809523809524</v>
      </c>
      <c r="E151" s="317">
        <f t="shared" ca="1" si="10"/>
        <v>102</v>
      </c>
      <c r="F151" s="317">
        <f t="shared" ca="1" si="11"/>
        <v>153</v>
      </c>
      <c r="G151" s="43">
        <f t="shared" ca="1" si="12"/>
        <v>127.5</v>
      </c>
      <c r="I151" s="43">
        <f t="shared" ca="1" si="13"/>
        <v>0.7619047619047592</v>
      </c>
      <c r="J151">
        <f t="shared" ca="1" si="14"/>
        <v>0.7619047619047592</v>
      </c>
    </row>
    <row r="152" spans="1:10" x14ac:dyDescent="0.2">
      <c r="A152">
        <f t="shared" ca="1" si="8"/>
        <v>1.2000000000000028</v>
      </c>
      <c r="B152" s="192" t="s">
        <v>60</v>
      </c>
      <c r="C152" s="316">
        <f t="shared" ca="1" si="9"/>
        <v>80.8</v>
      </c>
      <c r="E152" s="317">
        <f t="shared" ca="1" si="10"/>
        <v>64</v>
      </c>
      <c r="F152" s="317">
        <f t="shared" ca="1" si="11"/>
        <v>100</v>
      </c>
      <c r="G152" s="43">
        <f t="shared" ca="1" si="12"/>
        <v>82</v>
      </c>
      <c r="I152" s="43">
        <f t="shared" ca="1" si="13"/>
        <v>1.2000000000000028</v>
      </c>
      <c r="J152">
        <f t="shared" ca="1" si="14"/>
        <v>1.2000000000000028</v>
      </c>
    </row>
    <row r="153" spans="1:10" x14ac:dyDescent="0.2">
      <c r="A153">
        <f t="shared" ca="1" si="8"/>
        <v>1.3571428571428612</v>
      </c>
      <c r="B153" s="192" t="s">
        <v>132</v>
      </c>
      <c r="C153" s="316">
        <f t="shared" ca="1" si="9"/>
        <v>82.142857142857139</v>
      </c>
      <c r="E153" s="317">
        <f t="shared" ca="1" si="10"/>
        <v>70</v>
      </c>
      <c r="F153" s="317">
        <f t="shared" ca="1" si="11"/>
        <v>97</v>
      </c>
      <c r="G153" s="43">
        <f t="shared" ca="1" si="12"/>
        <v>83.5</v>
      </c>
      <c r="I153" s="43">
        <f t="shared" ca="1" si="13"/>
        <v>1.3571428571428612</v>
      </c>
      <c r="J153">
        <f t="shared" ca="1" si="14"/>
        <v>1.3571428571428612</v>
      </c>
    </row>
    <row r="154" spans="1:10" x14ac:dyDescent="0.2">
      <c r="A154">
        <f t="shared" ca="1" si="8"/>
        <v>1.4666666666666544</v>
      </c>
      <c r="B154" t="s">
        <v>131</v>
      </c>
      <c r="C154" s="316">
        <f t="shared" ca="1" si="9"/>
        <v>87.033333333333346</v>
      </c>
      <c r="E154" s="317">
        <f t="shared" ca="1" si="10"/>
        <v>71</v>
      </c>
      <c r="F154" s="317">
        <f t="shared" ca="1" si="11"/>
        <v>106</v>
      </c>
      <c r="G154" s="43">
        <f t="shared" ca="1" si="12"/>
        <v>88.5</v>
      </c>
      <c r="I154" s="43">
        <f t="shared" ca="1" si="13"/>
        <v>1.4666666666666544</v>
      </c>
      <c r="J154">
        <f t="shared" ca="1" si="14"/>
        <v>1.4666666666666544</v>
      </c>
    </row>
    <row r="155" spans="1:10" x14ac:dyDescent="0.2">
      <c r="A155">
        <f t="shared" ca="1" si="8"/>
        <v>1.6071428571428612</v>
      </c>
      <c r="B155" s="192" t="s">
        <v>68</v>
      </c>
      <c r="C155" s="316">
        <f t="shared" ca="1" si="9"/>
        <v>129.60714285714286</v>
      </c>
      <c r="E155" s="317">
        <f t="shared" ca="1" si="10"/>
        <v>104</v>
      </c>
      <c r="F155" s="317">
        <f t="shared" ca="1" si="11"/>
        <v>152</v>
      </c>
      <c r="G155" s="43">
        <f t="shared" ca="1" si="12"/>
        <v>128</v>
      </c>
      <c r="I155" s="43">
        <f t="shared" ca="1" si="13"/>
        <v>-1.6071428571428612</v>
      </c>
      <c r="J155">
        <f t="shared" ca="1" si="14"/>
        <v>1.6071428571428612</v>
      </c>
    </row>
    <row r="156" spans="1:10" x14ac:dyDescent="0.2">
      <c r="A156">
        <f t="shared" ca="1" si="8"/>
        <v>1.7083333333333428</v>
      </c>
      <c r="B156" s="192" t="s">
        <v>59</v>
      </c>
      <c r="C156" s="316">
        <f t="shared" ca="1" si="9"/>
        <v>98.791666666666657</v>
      </c>
      <c r="E156" s="317">
        <f t="shared" ca="1" si="10"/>
        <v>76</v>
      </c>
      <c r="F156" s="317">
        <f t="shared" ca="1" si="11"/>
        <v>125</v>
      </c>
      <c r="G156" s="43">
        <f t="shared" ca="1" si="12"/>
        <v>100.5</v>
      </c>
      <c r="I156" s="43">
        <f t="shared" ca="1" si="13"/>
        <v>1.7083333333333428</v>
      </c>
      <c r="J156">
        <f t="shared" ca="1" si="14"/>
        <v>1.7083333333333428</v>
      </c>
    </row>
    <row r="157" spans="1:10" x14ac:dyDescent="0.2">
      <c r="A157">
        <f t="shared" ca="1" si="8"/>
        <v>2.2750000000000057</v>
      </c>
      <c r="B157" s="192" t="s">
        <v>130</v>
      </c>
      <c r="C157" s="316">
        <f t="shared" ca="1" si="9"/>
        <v>83.724999999999994</v>
      </c>
      <c r="E157" s="317">
        <f t="shared" ca="1" si="10"/>
        <v>66</v>
      </c>
      <c r="F157" s="317">
        <f t="shared" ca="1" si="11"/>
        <v>106</v>
      </c>
      <c r="G157" s="43">
        <f t="shared" ca="1" si="12"/>
        <v>86</v>
      </c>
      <c r="I157" s="43">
        <f t="shared" ca="1" si="13"/>
        <v>2.2750000000000057</v>
      </c>
      <c r="J157">
        <f t="shared" ca="1" si="14"/>
        <v>2.2750000000000057</v>
      </c>
    </row>
    <row r="158" spans="1:10" x14ac:dyDescent="0.2">
      <c r="A158">
        <f t="shared" ca="1" si="8"/>
        <v>2.3333333333333144</v>
      </c>
      <c r="B158" s="192" t="s">
        <v>139</v>
      </c>
      <c r="C158" s="316">
        <f t="shared" ca="1" si="9"/>
        <v>103.66666666666669</v>
      </c>
      <c r="E158" s="317">
        <f t="shared" ca="1" si="10"/>
        <v>90</v>
      </c>
      <c r="F158" s="317">
        <f t="shared" ca="1" si="11"/>
        <v>122</v>
      </c>
      <c r="G158" s="43">
        <f t="shared" ca="1" si="12"/>
        <v>106</v>
      </c>
      <c r="I158" s="43">
        <f t="shared" ca="1" si="13"/>
        <v>2.3333333333333144</v>
      </c>
      <c r="J158">
        <f t="shared" ca="1" si="14"/>
        <v>2.3333333333333144</v>
      </c>
    </row>
    <row r="159" spans="1:10" x14ac:dyDescent="0.2">
      <c r="A159">
        <f t="shared" ca="1" si="8"/>
        <v>2.7857142857142776</v>
      </c>
      <c r="B159" s="192" t="s">
        <v>67</v>
      </c>
      <c r="C159" s="316">
        <f t="shared" ca="1" si="9"/>
        <v>107.71428571428572</v>
      </c>
      <c r="E159" s="317">
        <f t="shared" ca="1" si="10"/>
        <v>90</v>
      </c>
      <c r="F159" s="317">
        <f t="shared" ca="1" si="11"/>
        <v>131</v>
      </c>
      <c r="G159" s="43">
        <f t="shared" ca="1" si="12"/>
        <v>110.5</v>
      </c>
      <c r="I159" s="43">
        <f t="shared" ca="1" si="13"/>
        <v>2.7857142857142776</v>
      </c>
      <c r="J159">
        <f t="shared" ca="1" si="14"/>
        <v>2.7857142857142776</v>
      </c>
    </row>
    <row r="160" spans="1:10" x14ac:dyDescent="0.2">
      <c r="A160">
        <f t="shared" ca="1" si="8"/>
        <v>2.9285714285714306</v>
      </c>
      <c r="B160" s="192" t="s">
        <v>63</v>
      </c>
      <c r="C160" s="316">
        <f t="shared" ca="1" si="9"/>
        <v>105.07142857142857</v>
      </c>
      <c r="E160" s="317">
        <f t="shared" ca="1" si="10"/>
        <v>90</v>
      </c>
      <c r="F160" s="317">
        <f t="shared" ca="1" si="11"/>
        <v>126</v>
      </c>
      <c r="G160" s="43">
        <f t="shared" ca="1" si="12"/>
        <v>108</v>
      </c>
      <c r="I160" s="43">
        <f t="shared" ca="1" si="13"/>
        <v>2.9285714285714306</v>
      </c>
      <c r="J160">
        <f t="shared" ca="1" si="14"/>
        <v>2.9285714285714306</v>
      </c>
    </row>
    <row r="161" spans="1:10" x14ac:dyDescent="0.2">
      <c r="A161">
        <f t="shared" ca="1" si="8"/>
        <v>3.75</v>
      </c>
      <c r="B161" s="192" t="s">
        <v>64</v>
      </c>
      <c r="C161" s="316">
        <f t="shared" ca="1" si="9"/>
        <v>101.75</v>
      </c>
      <c r="E161" s="317">
        <f t="shared" ca="1" si="10"/>
        <v>85</v>
      </c>
      <c r="F161" s="317">
        <f t="shared" ca="1" si="11"/>
        <v>126</v>
      </c>
      <c r="G161" s="43">
        <f t="shared" ca="1" si="12"/>
        <v>105.5</v>
      </c>
      <c r="I161" s="43">
        <f t="shared" ca="1" si="13"/>
        <v>3.75</v>
      </c>
      <c r="J161">
        <f t="shared" ca="1" si="14"/>
        <v>3.75</v>
      </c>
    </row>
    <row r="162" spans="1:10" x14ac:dyDescent="0.2">
      <c r="A162">
        <f t="shared" ca="1" si="8"/>
        <v>5.404761904761898</v>
      </c>
      <c r="B162" s="192" t="s">
        <v>61</v>
      </c>
      <c r="C162" s="316">
        <f t="shared" ca="1" si="9"/>
        <v>119.5952380952381</v>
      </c>
      <c r="E162" s="317">
        <f t="shared" ca="1" si="10"/>
        <v>101</v>
      </c>
      <c r="F162" s="317">
        <f t="shared" ca="1" si="11"/>
        <v>149</v>
      </c>
      <c r="G162" s="43">
        <f t="shared" ca="1" si="12"/>
        <v>125</v>
      </c>
      <c r="I162" s="43">
        <f t="shared" ca="1" si="13"/>
        <v>5.404761904761898</v>
      </c>
      <c r="J162">
        <f t="shared" ca="1" si="14"/>
        <v>5.404761904761898</v>
      </c>
    </row>
    <row r="163" spans="1:10" x14ac:dyDescent="0.2">
      <c r="A163" t="s">
        <v>195</v>
      </c>
      <c r="B163" t="s">
        <v>190</v>
      </c>
      <c r="C163" s="35" t="s">
        <v>191</v>
      </c>
      <c r="E163" t="s">
        <v>192</v>
      </c>
      <c r="F163" t="s">
        <v>193</v>
      </c>
      <c r="G163" t="s">
        <v>194</v>
      </c>
    </row>
    <row r="164" spans="1:10" x14ac:dyDescent="0.2">
      <c r="B164" s="192"/>
      <c r="E164" s="317"/>
      <c r="F164" s="317"/>
      <c r="G164" s="43"/>
    </row>
    <row r="165" spans="1:10" x14ac:dyDescent="0.2">
      <c r="B165" s="192"/>
      <c r="E165" s="35"/>
      <c r="F165" s="35"/>
    </row>
    <row r="166" spans="1:10" x14ac:dyDescent="0.2">
      <c r="B166" s="192"/>
      <c r="E166" s="35"/>
      <c r="F166" s="35"/>
    </row>
    <row r="167" spans="1:10" x14ac:dyDescent="0.2">
      <c r="B167" s="192"/>
      <c r="E167" s="35"/>
      <c r="F167" s="35"/>
    </row>
    <row r="168" spans="1:10" x14ac:dyDescent="0.2">
      <c r="B168" s="192"/>
      <c r="E168" s="35"/>
      <c r="F168" s="35"/>
    </row>
    <row r="169" spans="1:10" x14ac:dyDescent="0.2">
      <c r="B169" s="192"/>
      <c r="E169" s="35"/>
      <c r="F169" s="35"/>
    </row>
  </sheetData>
  <sortState xmlns:xlrd2="http://schemas.microsoft.com/office/spreadsheetml/2017/richdata2" ref="A146:XFD163">
    <sortCondition ref="A146:A163"/>
  </sortState>
  <mergeCells count="2">
    <mergeCell ref="A1:F1"/>
    <mergeCell ref="A2:F2"/>
  </mergeCells>
  <phoneticPr fontId="46" type="noConversion"/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  <ignoredErrors>
    <ignoredError sqref="F22:P2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58C70-74D3-4BA5-9358-4AE60C7433B9}">
  <dimension ref="A1:F39"/>
  <sheetViews>
    <sheetView tabSelected="1" topLeftCell="A18" workbookViewId="0">
      <selection activeCell="A22" sqref="A22:F38"/>
    </sheetView>
  </sheetViews>
  <sheetFormatPr defaultRowHeight="12.75" x14ac:dyDescent="0.2"/>
  <cols>
    <col min="1" max="1" width="15.42578125" bestFit="1" customWidth="1"/>
    <col min="2" max="4" width="10.85546875" customWidth="1"/>
    <col min="5" max="5" width="10" bestFit="1" customWidth="1"/>
    <col min="6" max="6" width="16.28515625" customWidth="1"/>
  </cols>
  <sheetData>
    <row r="1" spans="1:4" ht="15.75" thickBot="1" x14ac:dyDescent="0.25">
      <c r="A1" s="342" t="s">
        <v>163</v>
      </c>
      <c r="B1" s="343" t="s">
        <v>73</v>
      </c>
      <c r="C1" s="343" t="s">
        <v>164</v>
      </c>
      <c r="D1" s="343" t="s">
        <v>198</v>
      </c>
    </row>
    <row r="2" spans="1:4" ht="15" x14ac:dyDescent="0.2">
      <c r="A2" s="340">
        <v>64</v>
      </c>
      <c r="B2" s="340" t="s">
        <v>75</v>
      </c>
      <c r="C2" s="340">
        <v>100</v>
      </c>
      <c r="D2" s="344">
        <f>C2-A2</f>
        <v>36</v>
      </c>
    </row>
    <row r="3" spans="1:4" ht="15" x14ac:dyDescent="0.2">
      <c r="A3" s="340">
        <v>65</v>
      </c>
      <c r="B3" s="340" t="s">
        <v>80</v>
      </c>
      <c r="C3" s="340">
        <v>94</v>
      </c>
      <c r="D3" s="344">
        <f>C3-A3</f>
        <v>29</v>
      </c>
    </row>
    <row r="4" spans="1:4" ht="15" x14ac:dyDescent="0.2">
      <c r="A4" s="340">
        <v>66</v>
      </c>
      <c r="B4" s="340" t="s">
        <v>134</v>
      </c>
      <c r="C4" s="340">
        <v>106</v>
      </c>
      <c r="D4" s="344">
        <f>C4-A4</f>
        <v>40</v>
      </c>
    </row>
    <row r="5" spans="1:4" ht="15" x14ac:dyDescent="0.2">
      <c r="A5" s="340">
        <v>70</v>
      </c>
      <c r="B5" s="340" t="s">
        <v>133</v>
      </c>
      <c r="C5" s="340">
        <v>97</v>
      </c>
      <c r="D5" s="344">
        <f>C5-A5</f>
        <v>27</v>
      </c>
    </row>
    <row r="6" spans="1:4" ht="15" x14ac:dyDescent="0.2">
      <c r="A6" s="340">
        <v>71</v>
      </c>
      <c r="B6" s="340" t="s">
        <v>136</v>
      </c>
      <c r="C6" s="340">
        <v>106</v>
      </c>
      <c r="D6" s="344">
        <f>C6-A6</f>
        <v>35</v>
      </c>
    </row>
    <row r="7" spans="1:4" ht="15" x14ac:dyDescent="0.2">
      <c r="A7" s="340">
        <v>76</v>
      </c>
      <c r="B7" s="340" t="s">
        <v>84</v>
      </c>
      <c r="C7" s="340">
        <v>125</v>
      </c>
      <c r="D7" s="344">
        <f>C7-A7</f>
        <v>49</v>
      </c>
    </row>
    <row r="8" spans="1:4" ht="15" x14ac:dyDescent="0.2">
      <c r="A8" s="340">
        <v>78</v>
      </c>
      <c r="B8" s="340" t="s">
        <v>78</v>
      </c>
      <c r="C8" s="340">
        <v>120</v>
      </c>
      <c r="D8" s="344">
        <f>C8-A8</f>
        <v>42</v>
      </c>
    </row>
    <row r="9" spans="1:4" ht="15" x14ac:dyDescent="0.2">
      <c r="A9" s="340">
        <v>78</v>
      </c>
      <c r="B9" s="340" t="s">
        <v>145</v>
      </c>
      <c r="C9" s="340">
        <v>118</v>
      </c>
      <c r="D9" s="344">
        <f>C9-A9</f>
        <v>40</v>
      </c>
    </row>
    <row r="10" spans="1:4" ht="15" x14ac:dyDescent="0.2">
      <c r="A10" s="340">
        <v>83</v>
      </c>
      <c r="B10" s="340" t="s">
        <v>79</v>
      </c>
      <c r="C10" s="340">
        <v>113</v>
      </c>
      <c r="D10" s="344">
        <f>C10-A10</f>
        <v>30</v>
      </c>
    </row>
    <row r="11" spans="1:4" ht="15" x14ac:dyDescent="0.2">
      <c r="A11" s="340">
        <v>85</v>
      </c>
      <c r="B11" s="340" t="s">
        <v>85</v>
      </c>
      <c r="C11" s="340">
        <v>126</v>
      </c>
      <c r="D11" s="344">
        <f>C11-A11</f>
        <v>41</v>
      </c>
    </row>
    <row r="12" spans="1:4" ht="15" x14ac:dyDescent="0.2">
      <c r="A12" s="340">
        <v>90</v>
      </c>
      <c r="B12" s="340" t="s">
        <v>197</v>
      </c>
      <c r="C12" s="340">
        <v>122</v>
      </c>
      <c r="D12" s="344">
        <f>C12-A12</f>
        <v>32</v>
      </c>
    </row>
    <row r="13" spans="1:4" ht="15" x14ac:dyDescent="0.2">
      <c r="A13" s="340">
        <v>90</v>
      </c>
      <c r="B13" s="340" t="s">
        <v>76</v>
      </c>
      <c r="C13" s="340">
        <v>126</v>
      </c>
      <c r="D13" s="344">
        <f>C13-A13</f>
        <v>36</v>
      </c>
    </row>
    <row r="14" spans="1:4" ht="15" x14ac:dyDescent="0.2">
      <c r="A14" s="340">
        <v>90</v>
      </c>
      <c r="B14" s="340" t="s">
        <v>77</v>
      </c>
      <c r="C14" s="340">
        <v>131</v>
      </c>
      <c r="D14" s="344">
        <f>C14-A14</f>
        <v>41</v>
      </c>
    </row>
    <row r="15" spans="1:4" ht="15" x14ac:dyDescent="0.2">
      <c r="A15" s="340">
        <v>101</v>
      </c>
      <c r="B15" s="340" t="s">
        <v>81</v>
      </c>
      <c r="C15" s="340">
        <v>149</v>
      </c>
      <c r="D15" s="344">
        <f>C15-A15</f>
        <v>48</v>
      </c>
    </row>
    <row r="16" spans="1:4" ht="15" x14ac:dyDescent="0.2">
      <c r="A16" s="340">
        <v>102</v>
      </c>
      <c r="B16" s="340" t="s">
        <v>82</v>
      </c>
      <c r="C16" s="340">
        <v>153</v>
      </c>
      <c r="D16" s="344">
        <f>C16-A16</f>
        <v>51</v>
      </c>
    </row>
    <row r="17" spans="1:6" ht="15" x14ac:dyDescent="0.2">
      <c r="A17" s="340">
        <v>104</v>
      </c>
      <c r="B17" s="340" t="s">
        <v>83</v>
      </c>
      <c r="C17" s="340">
        <v>152</v>
      </c>
      <c r="D17" s="344">
        <f>C17-A17</f>
        <v>48</v>
      </c>
    </row>
    <row r="22" spans="1:6" ht="38.25" x14ac:dyDescent="0.2">
      <c r="A22" s="349" t="s">
        <v>73</v>
      </c>
      <c r="B22" s="350" t="s">
        <v>202</v>
      </c>
      <c r="C22" s="350" t="s">
        <v>203</v>
      </c>
      <c r="D22" s="349" t="s">
        <v>200</v>
      </c>
      <c r="E22" s="349" t="s">
        <v>201</v>
      </c>
      <c r="F22" s="350" t="s">
        <v>204</v>
      </c>
    </row>
    <row r="23" spans="1:6" ht="12.75" customHeight="1" x14ac:dyDescent="0.2">
      <c r="A23" s="341" t="s">
        <v>143</v>
      </c>
      <c r="B23" s="346">
        <v>15</v>
      </c>
      <c r="C23" s="344">
        <v>10</v>
      </c>
      <c r="D23" s="344">
        <f>+B23-C23</f>
        <v>5</v>
      </c>
      <c r="E23" s="347">
        <f>D23/B23</f>
        <v>0.33333333333333331</v>
      </c>
      <c r="F23" s="348">
        <v>14.076923076923077</v>
      </c>
    </row>
    <row r="24" spans="1:6" ht="13.5" customHeight="1" x14ac:dyDescent="0.2">
      <c r="A24" s="341" t="s">
        <v>24</v>
      </c>
      <c r="B24" s="346">
        <v>4</v>
      </c>
      <c r="C24" s="344">
        <v>3</v>
      </c>
      <c r="D24" s="344">
        <f>+B24-C24</f>
        <v>1</v>
      </c>
      <c r="E24" s="347">
        <f>D24/B24</f>
        <v>0.25</v>
      </c>
      <c r="F24" s="348">
        <v>3.6666666666666665</v>
      </c>
    </row>
    <row r="25" spans="1:6" x14ac:dyDescent="0.2">
      <c r="A25" s="341" t="s">
        <v>129</v>
      </c>
      <c r="B25" s="346">
        <v>6</v>
      </c>
      <c r="C25" s="344">
        <v>5</v>
      </c>
      <c r="D25" s="344">
        <f>+B25-C25</f>
        <v>1</v>
      </c>
      <c r="E25" s="347">
        <f>D25/B25</f>
        <v>0.16666666666666666</v>
      </c>
      <c r="F25" s="348">
        <v>5.4615384615384617</v>
      </c>
    </row>
    <row r="26" spans="1:6" x14ac:dyDescent="0.2">
      <c r="A26" s="341" t="s">
        <v>19</v>
      </c>
      <c r="B26" s="346">
        <v>16</v>
      </c>
      <c r="C26" s="344">
        <v>15</v>
      </c>
      <c r="D26" s="344">
        <f>+B26-C26</f>
        <v>1</v>
      </c>
      <c r="E26" s="347">
        <f>D26/B26</f>
        <v>6.25E-2</v>
      </c>
      <c r="F26" s="348">
        <v>16.8</v>
      </c>
    </row>
    <row r="27" spans="1:6" x14ac:dyDescent="0.2">
      <c r="A27" s="341" t="s">
        <v>25</v>
      </c>
      <c r="B27" s="346">
        <v>21</v>
      </c>
      <c r="C27" s="344">
        <v>20</v>
      </c>
      <c r="D27" s="344">
        <f>+B27-C27</f>
        <v>1</v>
      </c>
      <c r="E27" s="347">
        <f>D27/B27</f>
        <v>4.7619047619047616E-2</v>
      </c>
      <c r="F27" s="348">
        <v>20.5</v>
      </c>
    </row>
    <row r="28" spans="1:6" x14ac:dyDescent="0.2">
      <c r="A28" s="341" t="s">
        <v>26</v>
      </c>
      <c r="B28" s="346">
        <v>23</v>
      </c>
      <c r="C28" s="344">
        <v>22</v>
      </c>
      <c r="D28" s="344">
        <f>+B28-C28</f>
        <v>1</v>
      </c>
      <c r="E28" s="347">
        <f>D28/B28</f>
        <v>4.3478260869565216E-2</v>
      </c>
      <c r="F28" s="348">
        <v>21.75</v>
      </c>
    </row>
    <row r="29" spans="1:6" x14ac:dyDescent="0.2">
      <c r="A29" s="341" t="s">
        <v>20</v>
      </c>
      <c r="B29" s="346">
        <v>12</v>
      </c>
      <c r="C29" s="344">
        <v>12</v>
      </c>
      <c r="D29" s="344">
        <f>+B29-C29</f>
        <v>0</v>
      </c>
      <c r="E29" s="347">
        <f>D29/B29</f>
        <v>0</v>
      </c>
      <c r="F29" s="348">
        <v>13.285714285714286</v>
      </c>
    </row>
    <row r="30" spans="1:6" x14ac:dyDescent="0.2">
      <c r="A30" s="341" t="s">
        <v>28</v>
      </c>
      <c r="B30" s="346">
        <v>11</v>
      </c>
      <c r="C30" s="344">
        <v>11</v>
      </c>
      <c r="D30" s="344">
        <f>+B30-C30</f>
        <v>0</v>
      </c>
      <c r="E30" s="347">
        <f>D30/B30</f>
        <v>0</v>
      </c>
      <c r="F30" s="348">
        <v>12.214285714285714</v>
      </c>
    </row>
    <row r="31" spans="1:6" x14ac:dyDescent="0.2">
      <c r="A31" s="341" t="s">
        <v>29</v>
      </c>
      <c r="B31" s="346">
        <v>13</v>
      </c>
      <c r="C31" s="344">
        <v>13</v>
      </c>
      <c r="D31" s="344">
        <f>+B31-C31</f>
        <v>0</v>
      </c>
      <c r="E31" s="347">
        <f>D31/B31</f>
        <v>0</v>
      </c>
      <c r="F31" s="348">
        <v>14.846153846153847</v>
      </c>
    </row>
    <row r="32" spans="1:6" x14ac:dyDescent="0.2">
      <c r="A32" s="341" t="s">
        <v>27</v>
      </c>
      <c r="B32" s="346">
        <v>21</v>
      </c>
      <c r="C32" s="344">
        <v>22</v>
      </c>
      <c r="D32" s="344">
        <f>+B32-C32</f>
        <v>-1</v>
      </c>
      <c r="E32" s="347">
        <f>D32/B32</f>
        <v>-4.7619047619047616E-2</v>
      </c>
      <c r="F32" s="348">
        <v>22.3</v>
      </c>
    </row>
    <row r="33" spans="1:6" x14ac:dyDescent="0.2">
      <c r="A33" s="341" t="s">
        <v>22</v>
      </c>
      <c r="B33" s="346">
        <v>11</v>
      </c>
      <c r="C33" s="344">
        <v>12</v>
      </c>
      <c r="D33" s="344">
        <f>+B33-C33</f>
        <v>-1</v>
      </c>
      <c r="E33" s="347">
        <f>D33/B33</f>
        <v>-9.0909090909090912E-2</v>
      </c>
      <c r="F33" s="348">
        <v>12.363636363636363</v>
      </c>
    </row>
    <row r="34" spans="1:6" x14ac:dyDescent="0.2">
      <c r="A34" s="341" t="s">
        <v>18</v>
      </c>
      <c r="B34" s="346">
        <v>12</v>
      </c>
      <c r="C34" s="344">
        <v>14</v>
      </c>
      <c r="D34" s="344">
        <f>+B34-C34</f>
        <v>-2</v>
      </c>
      <c r="E34" s="347">
        <f>D34/B34</f>
        <v>-0.16666666666666666</v>
      </c>
      <c r="F34" s="348">
        <v>14.666666666666666</v>
      </c>
    </row>
    <row r="35" spans="1:6" x14ac:dyDescent="0.2">
      <c r="A35" s="341" t="s">
        <v>23</v>
      </c>
      <c r="B35" s="346">
        <v>11</v>
      </c>
      <c r="C35" s="344">
        <v>13</v>
      </c>
      <c r="D35" s="344">
        <f>+B35-C35</f>
        <v>-2</v>
      </c>
      <c r="E35" s="347">
        <f>D35/B35</f>
        <v>-0.18181818181818182</v>
      </c>
      <c r="F35" s="348">
        <v>12.428571428571429</v>
      </c>
    </row>
    <row r="36" spans="1:6" x14ac:dyDescent="0.2">
      <c r="A36" s="341" t="s">
        <v>17</v>
      </c>
      <c r="B36" s="346">
        <v>3</v>
      </c>
      <c r="C36" s="344">
        <v>4</v>
      </c>
      <c r="D36" s="344">
        <f>+B36-C36</f>
        <v>-1</v>
      </c>
      <c r="E36" s="347">
        <f>D36/B36</f>
        <v>-0.33333333333333331</v>
      </c>
      <c r="F36" s="348">
        <v>3.3076923076923075</v>
      </c>
    </row>
    <row r="37" spans="1:6" x14ac:dyDescent="0.2">
      <c r="A37" s="341" t="s">
        <v>90</v>
      </c>
      <c r="B37" s="346">
        <v>2</v>
      </c>
      <c r="C37" s="344">
        <v>4</v>
      </c>
      <c r="D37" s="344">
        <f>+B37-C37</f>
        <v>-2</v>
      </c>
      <c r="E37" s="347">
        <f>D37/B37</f>
        <v>-1</v>
      </c>
      <c r="F37" s="348">
        <v>3.8333333333333335</v>
      </c>
    </row>
    <row r="38" spans="1:6" x14ac:dyDescent="0.2">
      <c r="A38" s="341" t="s">
        <v>103</v>
      </c>
      <c r="B38" s="346">
        <v>3</v>
      </c>
      <c r="C38" s="344">
        <v>7</v>
      </c>
      <c r="D38" s="344">
        <f>+B38-C38</f>
        <v>-4</v>
      </c>
      <c r="E38" s="347">
        <f>D38/B38</f>
        <v>-1.3333333333333333</v>
      </c>
      <c r="F38" s="348">
        <v>6.0909090909090908</v>
      </c>
    </row>
    <row r="39" spans="1:6" x14ac:dyDescent="0.2">
      <c r="C39" s="35"/>
      <c r="D39" s="35"/>
      <c r="E39" s="35"/>
      <c r="F39" s="35"/>
    </row>
  </sheetData>
  <sortState xmlns:xlrd2="http://schemas.microsoft.com/office/spreadsheetml/2017/richdata2" ref="A23:F38">
    <sortCondition descending="1" ref="E23:E3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43"/>
  <sheetViews>
    <sheetView workbookViewId="0">
      <pane xSplit="1" topLeftCell="BT1" activePane="topRight" state="frozen"/>
      <selection pane="topRight" activeCell="CF5" sqref="CF5:CF20"/>
    </sheetView>
  </sheetViews>
  <sheetFormatPr defaultColWidth="9.140625" defaultRowHeight="12.75" x14ac:dyDescent="0.2"/>
  <cols>
    <col min="1" max="1" width="18.28515625" style="34" customWidth="1"/>
    <col min="2" max="2" width="9.140625" style="34"/>
    <col min="3" max="3" width="9.85546875" style="34" customWidth="1"/>
    <col min="4" max="4" width="9.140625" style="34"/>
    <col min="5" max="5" width="6.7109375" style="34" customWidth="1"/>
    <col min="6" max="6" width="9.42578125" style="34" customWidth="1"/>
    <col min="7" max="7" width="9.140625" style="31" customWidth="1"/>
    <col min="8" max="8" width="9.85546875" style="31" customWidth="1"/>
    <col min="9" max="9" width="9.140625" style="31" customWidth="1"/>
    <col min="10" max="10" width="5.85546875" style="19" customWidth="1"/>
    <col min="11" max="13" width="9.140625" style="31" customWidth="1"/>
    <col min="14" max="14" width="4.7109375" style="19" customWidth="1"/>
    <col min="15" max="17" width="9.140625" style="31" customWidth="1"/>
    <col min="18" max="18" width="5" style="19" customWidth="1"/>
    <col min="19" max="21" width="9.140625" style="31" customWidth="1"/>
    <col min="22" max="22" width="4.85546875" style="19" customWidth="1"/>
    <col min="23" max="25" width="9.140625" style="31" customWidth="1"/>
    <col min="26" max="26" width="6.5703125" style="19" customWidth="1"/>
    <col min="27" max="29" width="9.140625" style="31" customWidth="1"/>
    <col min="30" max="30" width="5.5703125" style="103" customWidth="1"/>
    <col min="31" max="33" width="9.140625" style="31" customWidth="1"/>
    <col min="34" max="34" width="4.7109375" style="19" customWidth="1"/>
    <col min="35" max="37" width="9.140625" style="31" customWidth="1"/>
    <col min="38" max="38" width="5" style="19" customWidth="1"/>
    <col min="39" max="41" width="9.140625" style="31" customWidth="1"/>
    <col min="42" max="42" width="6.85546875" style="103" customWidth="1"/>
    <col min="43" max="45" width="9.140625" style="31" customWidth="1"/>
    <col min="46" max="46" width="4.7109375" style="19" customWidth="1"/>
    <col min="47" max="49" width="9.140625" style="31" customWidth="1"/>
    <col min="50" max="50" width="4.7109375" style="19" customWidth="1"/>
    <col min="51" max="53" width="9.140625" style="31" customWidth="1"/>
    <col min="54" max="54" width="4.85546875" style="19" customWidth="1"/>
    <col min="55" max="55" width="9.7109375" style="31" customWidth="1"/>
    <col min="56" max="57" width="9.140625" style="31" customWidth="1"/>
    <col min="58" max="58" width="4.42578125" style="19" customWidth="1"/>
    <col min="59" max="61" width="9.140625" style="31" customWidth="1"/>
    <col min="62" max="62" width="4.7109375" style="19" customWidth="1"/>
    <col min="63" max="63" width="9.140625" style="31"/>
    <col min="64" max="65" width="9.140625" style="34"/>
    <col min="66" max="66" width="4.7109375" style="2" customWidth="1"/>
    <col min="67" max="67" width="10.140625" style="34" customWidth="1"/>
    <col min="68" max="68" width="2.5703125" style="34" customWidth="1"/>
    <col min="69" max="71" width="9.140625" style="2"/>
    <col min="72" max="72" width="9.140625" style="15"/>
    <col min="73" max="73" width="9.140625" style="34"/>
    <col min="74" max="74" width="17.5703125" style="34" customWidth="1"/>
    <col min="75" max="76" width="9.140625" style="34" hidden="1" customWidth="1"/>
    <col min="77" max="78" width="9.140625" style="34"/>
    <col min="79" max="79" width="10.7109375" style="38" bestFit="1" customWidth="1"/>
    <col min="80" max="83" width="9.140625" style="34"/>
    <col min="84" max="84" width="9.5703125" style="34" bestFit="1" customWidth="1"/>
    <col min="85" max="16384" width="9.140625" style="34"/>
  </cols>
  <sheetData>
    <row r="1" spans="1:84" ht="18" x14ac:dyDescent="0.25">
      <c r="A1" s="104" t="s">
        <v>35</v>
      </c>
      <c r="B1" s="104"/>
      <c r="C1" s="104"/>
      <c r="D1" s="104"/>
      <c r="E1" s="104"/>
      <c r="F1" s="104"/>
      <c r="AU1" s="31" t="s">
        <v>177</v>
      </c>
      <c r="AY1" s="31" t="s">
        <v>178</v>
      </c>
      <c r="BC1" s="31" t="s">
        <v>179</v>
      </c>
      <c r="BG1" s="31" t="s">
        <v>180</v>
      </c>
      <c r="BK1" s="31" t="s">
        <v>181</v>
      </c>
    </row>
    <row r="2" spans="1:84" x14ac:dyDescent="0.2">
      <c r="BO2" s="10" t="s">
        <v>36</v>
      </c>
      <c r="BP2" s="10"/>
      <c r="BQ2" s="11" t="s">
        <v>37</v>
      </c>
      <c r="BR2" s="11"/>
      <c r="BS2" s="11" t="s">
        <v>38</v>
      </c>
      <c r="BT2" s="107"/>
      <c r="BY2" s="10"/>
    </row>
    <row r="3" spans="1:84" s="10" customFormat="1" x14ac:dyDescent="0.2">
      <c r="B3" s="319" t="s">
        <v>39</v>
      </c>
      <c r="C3" s="319"/>
      <c r="D3" s="319"/>
      <c r="E3" s="319"/>
      <c r="G3" s="10" t="s">
        <v>40</v>
      </c>
      <c r="I3" s="10" t="s">
        <v>40</v>
      </c>
      <c r="J3" s="11"/>
      <c r="K3" s="10" t="s">
        <v>41</v>
      </c>
      <c r="M3" s="10" t="s">
        <v>41</v>
      </c>
      <c r="N3" s="11"/>
      <c r="O3" s="10" t="s">
        <v>42</v>
      </c>
      <c r="Q3" s="10" t="s">
        <v>42</v>
      </c>
      <c r="R3" s="11"/>
      <c r="S3" s="10" t="s">
        <v>43</v>
      </c>
      <c r="U3" s="10" t="s">
        <v>43</v>
      </c>
      <c r="V3" s="11"/>
      <c r="W3" s="10" t="s">
        <v>44</v>
      </c>
      <c r="Y3" s="10" t="s">
        <v>44</v>
      </c>
      <c r="Z3" s="11"/>
      <c r="AA3" s="10" t="s">
        <v>45</v>
      </c>
      <c r="AC3" s="10" t="s">
        <v>45</v>
      </c>
      <c r="AD3" s="105"/>
      <c r="AE3" s="10" t="s">
        <v>46</v>
      </c>
      <c r="AG3" s="10" t="s">
        <v>46</v>
      </c>
      <c r="AH3" s="11"/>
      <c r="AI3" s="10" t="s">
        <v>47</v>
      </c>
      <c r="AK3" s="10" t="s">
        <v>47</v>
      </c>
      <c r="AL3" s="11"/>
      <c r="AM3" s="10" t="s">
        <v>48</v>
      </c>
      <c r="AO3" s="10" t="s">
        <v>48</v>
      </c>
      <c r="AP3" s="105"/>
      <c r="AQ3" s="10" t="s">
        <v>49</v>
      </c>
      <c r="AS3" s="10" t="s">
        <v>49</v>
      </c>
      <c r="AT3" s="11"/>
      <c r="AU3" s="10" t="s">
        <v>50</v>
      </c>
      <c r="AW3" s="10" t="s">
        <v>50</v>
      </c>
      <c r="AX3" s="11"/>
      <c r="AY3" s="10" t="s">
        <v>51</v>
      </c>
      <c r="BA3" s="10" t="s">
        <v>51</v>
      </c>
      <c r="BB3" s="11"/>
      <c r="BC3" s="10" t="s">
        <v>52</v>
      </c>
      <c r="BE3" s="10" t="s">
        <v>52</v>
      </c>
      <c r="BF3" s="11"/>
      <c r="BG3" s="10" t="s">
        <v>53</v>
      </c>
      <c r="BI3" s="10" t="s">
        <v>53</v>
      </c>
      <c r="BJ3" s="11"/>
      <c r="BK3" s="10" t="s">
        <v>54</v>
      </c>
      <c r="BM3" s="10" t="s">
        <v>54</v>
      </c>
      <c r="BN3" s="11"/>
      <c r="BO3" s="10" t="s">
        <v>5</v>
      </c>
      <c r="BQ3" s="11" t="s">
        <v>5</v>
      </c>
      <c r="BR3" s="11"/>
      <c r="BS3" s="11" t="s">
        <v>5</v>
      </c>
      <c r="BT3" s="107" t="s">
        <v>4</v>
      </c>
      <c r="BU3" s="10" t="s">
        <v>6</v>
      </c>
      <c r="CA3" s="332" t="s">
        <v>196</v>
      </c>
      <c r="CB3" s="332"/>
      <c r="CC3" s="333" t="s">
        <v>113</v>
      </c>
      <c r="CD3" s="333"/>
      <c r="CF3" s="10" t="s">
        <v>199</v>
      </c>
    </row>
    <row r="4" spans="1:84" s="10" customFormat="1" x14ac:dyDescent="0.2">
      <c r="B4" s="10" t="s">
        <v>55</v>
      </c>
      <c r="C4" s="10" t="s">
        <v>56</v>
      </c>
      <c r="D4" s="10" t="s">
        <v>57</v>
      </c>
      <c r="E4" s="10" t="s">
        <v>58</v>
      </c>
      <c r="G4" s="10" t="s">
        <v>55</v>
      </c>
      <c r="H4" s="10" t="s">
        <v>56</v>
      </c>
      <c r="I4" s="10" t="s">
        <v>57</v>
      </c>
      <c r="J4" s="11"/>
      <c r="K4" s="10" t="s">
        <v>55</v>
      </c>
      <c r="L4" s="10" t="s">
        <v>56</v>
      </c>
      <c r="M4" s="10" t="s">
        <v>57</v>
      </c>
      <c r="N4" s="11"/>
      <c r="O4" s="10" t="s">
        <v>55</v>
      </c>
      <c r="P4" s="10" t="s">
        <v>56</v>
      </c>
      <c r="Q4" s="10" t="s">
        <v>57</v>
      </c>
      <c r="R4" s="11"/>
      <c r="S4" s="10" t="s">
        <v>55</v>
      </c>
      <c r="T4" s="10" t="s">
        <v>56</v>
      </c>
      <c r="U4" s="10" t="s">
        <v>57</v>
      </c>
      <c r="V4" s="11"/>
      <c r="W4" s="10" t="s">
        <v>55</v>
      </c>
      <c r="X4" s="10" t="s">
        <v>56</v>
      </c>
      <c r="Y4" s="10" t="s">
        <v>57</v>
      </c>
      <c r="Z4" s="11"/>
      <c r="AA4" s="10" t="s">
        <v>55</v>
      </c>
      <c r="AB4" s="10" t="s">
        <v>56</v>
      </c>
      <c r="AC4" s="10" t="s">
        <v>57</v>
      </c>
      <c r="AD4" s="105"/>
      <c r="AE4" s="10" t="s">
        <v>55</v>
      </c>
      <c r="AF4" s="10" t="s">
        <v>56</v>
      </c>
      <c r="AG4" s="10" t="s">
        <v>57</v>
      </c>
      <c r="AH4" s="11"/>
      <c r="AI4" s="10" t="s">
        <v>55</v>
      </c>
      <c r="AJ4" s="10" t="s">
        <v>56</v>
      </c>
      <c r="AK4" s="10" t="s">
        <v>57</v>
      </c>
      <c r="AL4" s="11"/>
      <c r="AM4" s="10" t="s">
        <v>55</v>
      </c>
      <c r="AN4" s="10" t="s">
        <v>56</v>
      </c>
      <c r="AO4" s="10" t="s">
        <v>57</v>
      </c>
      <c r="AP4" s="105"/>
      <c r="AQ4" s="10" t="s">
        <v>55</v>
      </c>
      <c r="AR4" s="10" t="s">
        <v>56</v>
      </c>
      <c r="AS4" s="10" t="s">
        <v>57</v>
      </c>
      <c r="AT4" s="11"/>
      <c r="AU4" s="10" t="s">
        <v>55</v>
      </c>
      <c r="AV4" s="10" t="s">
        <v>56</v>
      </c>
      <c r="AW4" s="10" t="s">
        <v>57</v>
      </c>
      <c r="AX4" s="11"/>
      <c r="AY4" s="10" t="s">
        <v>55</v>
      </c>
      <c r="AZ4" s="10" t="s">
        <v>56</v>
      </c>
      <c r="BA4" s="10" t="s">
        <v>57</v>
      </c>
      <c r="BB4" s="11"/>
      <c r="BC4" s="10" t="s">
        <v>55</v>
      </c>
      <c r="BD4" s="10" t="s">
        <v>56</v>
      </c>
      <c r="BE4" s="10" t="s">
        <v>57</v>
      </c>
      <c r="BF4" s="11"/>
      <c r="BG4" s="10" t="s">
        <v>55</v>
      </c>
      <c r="BH4" s="10" t="s">
        <v>56</v>
      </c>
      <c r="BI4" s="10" t="s">
        <v>57</v>
      </c>
      <c r="BJ4" s="11"/>
      <c r="BK4" s="10" t="s">
        <v>55</v>
      </c>
      <c r="BL4" s="10" t="s">
        <v>56</v>
      </c>
      <c r="BM4" s="10" t="s">
        <v>57</v>
      </c>
      <c r="BN4" s="11"/>
      <c r="BQ4" s="11"/>
      <c r="BR4" s="11"/>
      <c r="BS4" s="11"/>
      <c r="BT4" s="107"/>
      <c r="CA4" s="110" t="s">
        <v>118</v>
      </c>
      <c r="CB4" s="10" t="s">
        <v>120</v>
      </c>
      <c r="CC4" s="10" t="s">
        <v>118</v>
      </c>
      <c r="CD4" s="10" t="s">
        <v>120</v>
      </c>
    </row>
    <row r="5" spans="1:84" s="55" customFormat="1" x14ac:dyDescent="0.2">
      <c r="A5" s="47" t="str">
        <f>McLaughlin!A1</f>
        <v>Brian McLaughlin</v>
      </c>
      <c r="B5" s="42">
        <v>50</v>
      </c>
      <c r="C5" s="53">
        <v>10</v>
      </c>
      <c r="D5" s="53">
        <v>40</v>
      </c>
      <c r="E5" s="53">
        <v>600</v>
      </c>
      <c r="F5" s="53">
        <v>600</v>
      </c>
      <c r="G5" s="53">
        <v>52</v>
      </c>
      <c r="H5" s="53">
        <v>15</v>
      </c>
      <c r="I5" s="53">
        <v>37</v>
      </c>
      <c r="J5" s="19"/>
      <c r="K5" s="53">
        <v>48</v>
      </c>
      <c r="L5" s="53">
        <v>15</v>
      </c>
      <c r="M5" s="53">
        <v>33</v>
      </c>
      <c r="N5" s="19"/>
      <c r="O5" s="53">
        <v>53</v>
      </c>
      <c r="P5" s="53">
        <v>15</v>
      </c>
      <c r="Q5" s="53">
        <v>38</v>
      </c>
      <c r="R5" s="19"/>
      <c r="S5" s="53">
        <v>53</v>
      </c>
      <c r="T5" s="53">
        <v>15</v>
      </c>
      <c r="U5" s="53">
        <v>38</v>
      </c>
      <c r="V5" s="19"/>
      <c r="W5" s="53">
        <v>49</v>
      </c>
      <c r="X5" s="53">
        <v>15</v>
      </c>
      <c r="Y5" s="53">
        <v>34</v>
      </c>
      <c r="Z5" s="103"/>
      <c r="AA5" s="53">
        <v>53</v>
      </c>
      <c r="AB5" s="53">
        <v>15</v>
      </c>
      <c r="AC5" s="53">
        <v>38</v>
      </c>
      <c r="AD5" s="103"/>
      <c r="AE5" s="53">
        <v>52</v>
      </c>
      <c r="AF5" s="53">
        <v>15</v>
      </c>
      <c r="AG5" s="53">
        <v>37</v>
      </c>
      <c r="AH5" s="19"/>
      <c r="AI5" s="53">
        <v>51</v>
      </c>
      <c r="AJ5" s="53">
        <v>15</v>
      </c>
      <c r="AK5" s="53">
        <v>36</v>
      </c>
      <c r="AL5" s="19"/>
      <c r="AM5" s="53">
        <v>53</v>
      </c>
      <c r="AN5" s="53">
        <v>16</v>
      </c>
      <c r="AO5" s="53">
        <v>37</v>
      </c>
      <c r="AP5" s="103"/>
      <c r="AQ5" s="53">
        <v>45</v>
      </c>
      <c r="AR5" s="53">
        <v>15</v>
      </c>
      <c r="AS5" s="53">
        <v>30</v>
      </c>
      <c r="AT5" s="19"/>
      <c r="AU5" s="53"/>
      <c r="AV5" s="53"/>
      <c r="AW5" s="53"/>
      <c r="AX5" s="19"/>
      <c r="AY5" s="53">
        <v>47</v>
      </c>
      <c r="AZ5" s="53">
        <v>13</v>
      </c>
      <c r="BA5" s="53">
        <v>34</v>
      </c>
      <c r="BB5" s="19"/>
      <c r="BC5" s="53">
        <v>43</v>
      </c>
      <c r="BD5" s="53">
        <v>13</v>
      </c>
      <c r="BE5" s="53">
        <v>30</v>
      </c>
      <c r="BF5" s="19"/>
      <c r="BG5" s="53">
        <v>45</v>
      </c>
      <c r="BH5" s="53">
        <v>11</v>
      </c>
      <c r="BI5" s="53">
        <v>34</v>
      </c>
      <c r="BJ5" s="19"/>
      <c r="BK5" s="53">
        <v>50</v>
      </c>
      <c r="BL5" s="53">
        <v>10</v>
      </c>
      <c r="BM5" s="44">
        <v>40</v>
      </c>
      <c r="BN5" s="2"/>
      <c r="BO5" s="108">
        <f>J5+N5+R5+V5+Z5+AD5+AH5+AL5+AP5+AT5+AX5+BB5+BF5+BJ5+BN5</f>
        <v>0</v>
      </c>
      <c r="BP5" s="108"/>
      <c r="BQ5" s="2">
        <f>McLaughlin!C44</f>
        <v>85.5</v>
      </c>
      <c r="BR5" s="2"/>
      <c r="BS5" s="2">
        <f>BO5+BQ5</f>
        <v>85.5</v>
      </c>
      <c r="BT5" s="15">
        <f>McLaughlin!E44</f>
        <v>14</v>
      </c>
      <c r="BU5" s="111">
        <f>(BO5+BQ5)/BT5</f>
        <v>6.1071428571428568</v>
      </c>
      <c r="BV5" s="44" t="str">
        <f>A5</f>
        <v>Brian McLaughlin</v>
      </c>
      <c r="BW5" s="112">
        <f>FIND(" ",BV5)</f>
        <v>6</v>
      </c>
      <c r="BX5" s="112" t="str">
        <f>MID(BV5,BW5,99)</f>
        <v xml:space="preserve"> McLaughlin</v>
      </c>
      <c r="BY5" s="192" t="s">
        <v>144</v>
      </c>
      <c r="BZ5" s="44"/>
      <c r="CA5" s="15">
        <f>MIN(K5,W5,AE5,AQ5,AY5,BG5)</f>
        <v>45</v>
      </c>
      <c r="CB5" s="334">
        <f>MIN(G5,O5,S5,AA5,AI5,AM5,AU5,BC5,BK5)</f>
        <v>43</v>
      </c>
      <c r="CC5" s="15">
        <f>MIN(M5,Y5,AG5,AS5,BA5,BI5)</f>
        <v>30</v>
      </c>
      <c r="CD5" s="335">
        <f>MIN(I5,Q5,U5,AC5,AK5,AO5,AW5,BE5,BM5)</f>
        <v>30</v>
      </c>
      <c r="CF5" s="345">
        <f>AVERAGE(H5,P5,T5,X5,AB5,AF5,AJ5,AN5,AR5,AV5,AZ5,BD5,BH5,BL5)</f>
        <v>14.076923076923077</v>
      </c>
    </row>
    <row r="6" spans="1:84" s="44" customFormat="1" x14ac:dyDescent="0.2">
      <c r="A6" s="47" t="str">
        <f>Poston!A1</f>
        <v>Gloria Poston</v>
      </c>
      <c r="B6" s="42">
        <v>48</v>
      </c>
      <c r="C6" s="53">
        <v>12</v>
      </c>
      <c r="D6" s="53">
        <v>36</v>
      </c>
      <c r="E6" s="53">
        <v>2750</v>
      </c>
      <c r="F6" s="53">
        <v>2500</v>
      </c>
      <c r="G6" s="53">
        <v>48</v>
      </c>
      <c r="H6" s="53">
        <v>11</v>
      </c>
      <c r="I6" s="53">
        <v>37</v>
      </c>
      <c r="J6" s="19"/>
      <c r="K6" s="53">
        <v>48</v>
      </c>
      <c r="L6" s="53">
        <v>11</v>
      </c>
      <c r="M6" s="53">
        <v>37</v>
      </c>
      <c r="N6" s="19"/>
      <c r="O6" s="53">
        <v>55</v>
      </c>
      <c r="P6" s="53">
        <v>12</v>
      </c>
      <c r="Q6" s="53">
        <v>43</v>
      </c>
      <c r="R6" s="19"/>
      <c r="S6" s="53"/>
      <c r="T6" s="53"/>
      <c r="U6" s="53"/>
      <c r="V6" s="19"/>
      <c r="W6" s="53"/>
      <c r="X6" s="53"/>
      <c r="Y6" s="53"/>
      <c r="Z6" s="103"/>
      <c r="AA6" s="53"/>
      <c r="AB6" s="53"/>
      <c r="AC6" s="53"/>
      <c r="AD6" s="103"/>
      <c r="AE6" s="53">
        <v>49</v>
      </c>
      <c r="AF6" s="53">
        <v>13</v>
      </c>
      <c r="AG6" s="53">
        <v>36</v>
      </c>
      <c r="AH6" s="19"/>
      <c r="AI6" s="53">
        <v>54</v>
      </c>
      <c r="AJ6" s="53">
        <v>13</v>
      </c>
      <c r="AK6" s="53">
        <v>41</v>
      </c>
      <c r="AL6" s="19"/>
      <c r="AM6" s="53">
        <v>47</v>
      </c>
      <c r="AN6" s="53">
        <v>13</v>
      </c>
      <c r="AO6" s="53">
        <v>34</v>
      </c>
      <c r="AP6" s="103"/>
      <c r="AQ6" s="53">
        <v>50</v>
      </c>
      <c r="AR6" s="53">
        <v>13</v>
      </c>
      <c r="AS6" s="53">
        <v>37</v>
      </c>
      <c r="AT6" s="106"/>
      <c r="AU6" s="53">
        <v>44</v>
      </c>
      <c r="AV6" s="53">
        <v>13</v>
      </c>
      <c r="AW6" s="53">
        <v>31</v>
      </c>
      <c r="AX6" s="19"/>
      <c r="AY6" s="53">
        <v>49</v>
      </c>
      <c r="AZ6" s="53">
        <v>12</v>
      </c>
      <c r="BA6" s="53">
        <v>37</v>
      </c>
      <c r="BB6" s="19"/>
      <c r="BC6" s="53">
        <v>51</v>
      </c>
      <c r="BD6" s="53">
        <v>12</v>
      </c>
      <c r="BE6" s="53">
        <v>39</v>
      </c>
      <c r="BF6" s="19"/>
      <c r="BG6" s="53">
        <v>48</v>
      </c>
      <c r="BH6" s="53">
        <v>12</v>
      </c>
      <c r="BI6" s="53">
        <v>36</v>
      </c>
      <c r="BJ6" s="19"/>
      <c r="BK6" s="53">
        <v>48</v>
      </c>
      <c r="BL6" s="53">
        <v>12</v>
      </c>
      <c r="BM6" s="44">
        <v>36</v>
      </c>
      <c r="BN6" s="2"/>
      <c r="BO6" s="108">
        <f>J6+N6+R6+V6+Z6+AD6+AH6+AL6+AP6+AT6+AX6+BB6+BF6+BJ6+BN6</f>
        <v>0</v>
      </c>
      <c r="BP6" s="108"/>
      <c r="BQ6" s="2">
        <f>Poston!C44</f>
        <v>62.5</v>
      </c>
      <c r="BR6" s="2"/>
      <c r="BS6" s="2">
        <f>BO6+BQ6</f>
        <v>62.5</v>
      </c>
      <c r="BT6" s="15">
        <f>Poston!E44</f>
        <v>12</v>
      </c>
      <c r="BU6" s="111">
        <f>(BO6+BQ6)/BT6</f>
        <v>5.208333333333333</v>
      </c>
      <c r="BV6" s="44" t="str">
        <f>A6</f>
        <v>Gloria Poston</v>
      </c>
      <c r="BW6" s="112">
        <f>FIND(" ",BV6)</f>
        <v>7</v>
      </c>
      <c r="BX6" s="112" t="str">
        <f>MID(BV6,BW6,99)</f>
        <v xml:space="preserve"> Poston</v>
      </c>
      <c r="BY6" s="192" t="s">
        <v>142</v>
      </c>
      <c r="CA6" s="15">
        <f>MIN(K6,W6,AE6,AQ6,AY6,BG6)</f>
        <v>48</v>
      </c>
      <c r="CB6" s="334">
        <f>MIN(G6,O6,S6,AA6,AI6,AM6,AU6,BC6,BK6)</f>
        <v>44</v>
      </c>
      <c r="CC6" s="15">
        <f>MIN(M6,Y6,AG6,AS6,BA6,BI6)</f>
        <v>36</v>
      </c>
      <c r="CD6" s="335">
        <f>MIN(I6,Q6,U6,AC6,AK6,AO6,AW6,BE6,BM6)</f>
        <v>31</v>
      </c>
      <c r="CF6" s="345">
        <f t="shared" ref="CF6:CF20" si="0">AVERAGE(H6,P6,T6,X6,AB6,AF6,AJ6,AN6,AR6,AV6,AZ6,BD6,BH6,BL6)</f>
        <v>12.363636363636363</v>
      </c>
    </row>
    <row r="7" spans="1:84" s="44" customFormat="1" x14ac:dyDescent="0.2">
      <c r="A7" s="47" t="str">
        <f>Taylor!A1</f>
        <v>Dave Taylor</v>
      </c>
      <c r="B7" s="42">
        <v>49</v>
      </c>
      <c r="C7" s="53">
        <v>12</v>
      </c>
      <c r="D7" s="53">
        <v>37</v>
      </c>
      <c r="E7" s="53">
        <v>1750</v>
      </c>
      <c r="F7" s="53">
        <v>2000</v>
      </c>
      <c r="G7" s="53">
        <v>56</v>
      </c>
      <c r="H7" s="53">
        <v>12</v>
      </c>
      <c r="I7" s="53">
        <v>44</v>
      </c>
      <c r="J7" s="19"/>
      <c r="K7" s="53">
        <v>48</v>
      </c>
      <c r="L7" s="53">
        <v>12</v>
      </c>
      <c r="M7" s="53">
        <v>36</v>
      </c>
      <c r="N7" s="19"/>
      <c r="O7" s="53">
        <v>51</v>
      </c>
      <c r="P7" s="53">
        <v>12</v>
      </c>
      <c r="Q7" s="53">
        <v>39</v>
      </c>
      <c r="R7" s="19"/>
      <c r="S7" s="53">
        <v>50</v>
      </c>
      <c r="T7" s="53">
        <v>13</v>
      </c>
      <c r="U7" s="53">
        <v>37</v>
      </c>
      <c r="V7" s="19"/>
      <c r="W7" s="53">
        <v>45</v>
      </c>
      <c r="X7" s="53">
        <v>14</v>
      </c>
      <c r="Y7" s="53">
        <v>31</v>
      </c>
      <c r="Z7" s="103"/>
      <c r="AA7" s="53">
        <v>50</v>
      </c>
      <c r="AB7" s="53">
        <v>13</v>
      </c>
      <c r="AC7" s="53">
        <v>37</v>
      </c>
      <c r="AD7" s="103"/>
      <c r="AE7" s="53">
        <v>51</v>
      </c>
      <c r="AF7" s="53">
        <v>13</v>
      </c>
      <c r="AG7" s="53">
        <v>38</v>
      </c>
      <c r="AH7" s="19"/>
      <c r="AI7" s="53">
        <v>55</v>
      </c>
      <c r="AJ7" s="53">
        <v>13</v>
      </c>
      <c r="AK7" s="53">
        <v>42</v>
      </c>
      <c r="AL7" s="19"/>
      <c r="AM7" s="53">
        <v>53</v>
      </c>
      <c r="AN7" s="53">
        <v>13</v>
      </c>
      <c r="AO7" s="53">
        <v>40</v>
      </c>
      <c r="AP7" s="103"/>
      <c r="AQ7" s="53">
        <v>51</v>
      </c>
      <c r="AR7" s="53">
        <v>14</v>
      </c>
      <c r="AS7" s="53">
        <v>37</v>
      </c>
      <c r="AT7" s="19"/>
      <c r="AU7" s="53">
        <v>50</v>
      </c>
      <c r="AV7" s="53">
        <v>14</v>
      </c>
      <c r="AW7" s="53">
        <v>36</v>
      </c>
      <c r="AX7" s="19"/>
      <c r="AY7" s="53">
        <v>47</v>
      </c>
      <c r="AZ7" s="53">
        <v>15</v>
      </c>
      <c r="BA7" s="53">
        <v>32</v>
      </c>
      <c r="BB7" s="19"/>
      <c r="BC7" s="53">
        <v>47</v>
      </c>
      <c r="BD7" s="53">
        <v>15</v>
      </c>
      <c r="BE7" s="53">
        <v>32</v>
      </c>
      <c r="BF7" s="19"/>
      <c r="BG7" s="53">
        <v>45</v>
      </c>
      <c r="BH7" s="53">
        <v>13</v>
      </c>
      <c r="BI7" s="53">
        <v>32</v>
      </c>
      <c r="BJ7" s="19"/>
      <c r="BK7" s="53">
        <v>49</v>
      </c>
      <c r="BL7" s="53">
        <v>12</v>
      </c>
      <c r="BM7" s="44">
        <v>37</v>
      </c>
      <c r="BN7" s="2"/>
      <c r="BO7" s="108">
        <f>J7+N7+R7+V7+Z7+AD7+AH7+AL7+AP7+AT7+AX7+BB7+BF7+BJ7+BN7</f>
        <v>0</v>
      </c>
      <c r="BP7" s="108"/>
      <c r="BQ7" s="2">
        <f>Taylor!C44</f>
        <v>65</v>
      </c>
      <c r="BR7" s="2"/>
      <c r="BS7" s="2">
        <f>BO7+BQ7</f>
        <v>65</v>
      </c>
      <c r="BT7" s="15">
        <f>Taylor!E44</f>
        <v>15</v>
      </c>
      <c r="BU7" s="111">
        <f>(BO7+BQ7)/BT7</f>
        <v>4.333333333333333</v>
      </c>
      <c r="BV7" s="44" t="str">
        <f>A7</f>
        <v>Dave Taylor</v>
      </c>
      <c r="BW7" s="112">
        <f>FIND(" ",BV7)</f>
        <v>5</v>
      </c>
      <c r="BX7" s="112" t="str">
        <f>MID(BV7,BW7,99)</f>
        <v xml:space="preserve"> Taylor</v>
      </c>
      <c r="BY7" s="45" t="s">
        <v>66</v>
      </c>
      <c r="CA7" s="15">
        <f>MIN(K7,W7,AE7,AQ7,AY7,BG7)</f>
        <v>45</v>
      </c>
      <c r="CB7" s="334">
        <f>MIN(G7,O7,S7,AA7,AI7,AM7,AU7,BC7,BK7)</f>
        <v>47</v>
      </c>
      <c r="CC7" s="15">
        <f>MIN(M7,Y7,AG7,AS7,BA7,BI7)</f>
        <v>31</v>
      </c>
      <c r="CD7" s="335">
        <f>MIN(I7,Q7,U7,AC7,AK7,AO7,AW7,BE7,BM7)</f>
        <v>32</v>
      </c>
      <c r="CF7" s="345">
        <f t="shared" si="0"/>
        <v>13.285714285714286</v>
      </c>
    </row>
    <row r="8" spans="1:84" s="44" customFormat="1" x14ac:dyDescent="0.2">
      <c r="A8" s="47" t="str">
        <f>Fusco_D!A1</f>
        <v>Dan Fusco</v>
      </c>
      <c r="B8" s="42">
        <v>42</v>
      </c>
      <c r="C8" s="53">
        <v>5</v>
      </c>
      <c r="D8" s="53">
        <v>37</v>
      </c>
      <c r="E8" s="53">
        <v>1750</v>
      </c>
      <c r="F8" s="53">
        <v>1500</v>
      </c>
      <c r="G8" s="53">
        <v>50</v>
      </c>
      <c r="H8" s="53">
        <v>6</v>
      </c>
      <c r="I8" s="53">
        <v>44</v>
      </c>
      <c r="J8" s="19"/>
      <c r="K8" s="53">
        <v>40</v>
      </c>
      <c r="L8" s="53">
        <v>7</v>
      </c>
      <c r="M8" s="53">
        <v>33</v>
      </c>
      <c r="N8" s="19"/>
      <c r="O8" s="53">
        <v>44</v>
      </c>
      <c r="P8" s="53">
        <v>7</v>
      </c>
      <c r="Q8" s="53">
        <v>37</v>
      </c>
      <c r="R8" s="19"/>
      <c r="S8" s="53">
        <v>39</v>
      </c>
      <c r="T8" s="53">
        <v>7</v>
      </c>
      <c r="U8" s="53">
        <v>32</v>
      </c>
      <c r="V8" s="19"/>
      <c r="W8" s="53">
        <v>40</v>
      </c>
      <c r="X8" s="53">
        <v>6</v>
      </c>
      <c r="Y8" s="53">
        <v>34</v>
      </c>
      <c r="Z8" s="103"/>
      <c r="AA8" s="53">
        <v>41</v>
      </c>
      <c r="AB8" s="53">
        <v>5</v>
      </c>
      <c r="AC8" s="53">
        <v>36</v>
      </c>
      <c r="AD8" s="103"/>
      <c r="AE8" s="53">
        <v>41</v>
      </c>
      <c r="AF8" s="53">
        <v>5</v>
      </c>
      <c r="AG8" s="53">
        <v>36</v>
      </c>
      <c r="AH8" s="19"/>
      <c r="AI8" s="53">
        <v>41</v>
      </c>
      <c r="AJ8" s="53">
        <v>5</v>
      </c>
      <c r="AK8" s="53">
        <v>36</v>
      </c>
      <c r="AL8" s="19"/>
      <c r="AM8" s="53">
        <v>43</v>
      </c>
      <c r="AN8" s="53">
        <v>5</v>
      </c>
      <c r="AO8" s="53">
        <v>38</v>
      </c>
      <c r="AP8" s="103"/>
      <c r="AQ8" s="53">
        <v>40</v>
      </c>
      <c r="AR8" s="53">
        <v>5</v>
      </c>
      <c r="AS8" s="53">
        <v>35</v>
      </c>
      <c r="AT8" s="19"/>
      <c r="AU8" s="53">
        <v>40</v>
      </c>
      <c r="AV8" s="53">
        <v>5</v>
      </c>
      <c r="AW8" s="53">
        <v>35</v>
      </c>
      <c r="AX8" s="19"/>
      <c r="AY8" s="53"/>
      <c r="AZ8" s="53"/>
      <c r="BA8" s="53"/>
      <c r="BB8" s="19"/>
      <c r="BC8" s="53">
        <v>46</v>
      </c>
      <c r="BD8" s="53">
        <v>5</v>
      </c>
      <c r="BE8" s="53">
        <v>41</v>
      </c>
      <c r="BF8" s="19"/>
      <c r="BG8" s="53">
        <v>42</v>
      </c>
      <c r="BH8" s="53">
        <v>5</v>
      </c>
      <c r="BI8" s="53">
        <v>37</v>
      </c>
      <c r="BJ8" s="19"/>
      <c r="BK8" s="53">
        <v>42</v>
      </c>
      <c r="BL8" s="53">
        <v>5</v>
      </c>
      <c r="BM8" s="44">
        <v>37</v>
      </c>
      <c r="BN8" s="2"/>
      <c r="BO8" s="108">
        <f>J8+N8+R8+V8+Z8+AD8+AH8+AL8+AP8+AT8+AX8+BB8+BF8+BJ8+BN8</f>
        <v>0</v>
      </c>
      <c r="BP8" s="108"/>
      <c r="BQ8" s="2">
        <f>Fusco_D!C44</f>
        <v>72</v>
      </c>
      <c r="BR8" s="2"/>
      <c r="BS8" s="2">
        <f>BO8+BQ8</f>
        <v>72</v>
      </c>
      <c r="BT8" s="15">
        <f>Fusco_D!E44</f>
        <v>14</v>
      </c>
      <c r="BU8" s="111">
        <f>(BO8+BQ8)/BT8</f>
        <v>5.1428571428571432</v>
      </c>
      <c r="BV8" s="44" t="str">
        <f>A8</f>
        <v>Dan Fusco</v>
      </c>
      <c r="BW8" s="112">
        <f>FIND(" ",BV8)</f>
        <v>4</v>
      </c>
      <c r="BX8" s="112" t="str">
        <f>MID(BV8,BW8,99)</f>
        <v xml:space="preserve"> Fusco</v>
      </c>
      <c r="BY8" s="45" t="s">
        <v>130</v>
      </c>
      <c r="CA8" s="15">
        <f>MIN(K8,W8,AE8,AQ8,AY8,BG8)</f>
        <v>40</v>
      </c>
      <c r="CB8" s="334">
        <f>MIN(G8,O8,S8,AA8,AI8,AM8,AU8,BC8,BK8)</f>
        <v>39</v>
      </c>
      <c r="CC8" s="15">
        <f>MIN(M8,Y8,AG8,AS8,BA8,BI8)</f>
        <v>33</v>
      </c>
      <c r="CD8" s="335">
        <f>MIN(I8,Q8,U8,AC8,AK8,AO8,AW8,BE8,BM8)</f>
        <v>32</v>
      </c>
      <c r="CF8" s="345">
        <f t="shared" si="0"/>
        <v>5.4615384615384617</v>
      </c>
    </row>
    <row r="9" spans="1:84" s="44" customFormat="1" x14ac:dyDescent="0.2">
      <c r="A9" s="47" t="str">
        <f>Hobbs!A1</f>
        <v>Tim Hobbs</v>
      </c>
      <c r="B9" s="42">
        <v>54</v>
      </c>
      <c r="C9" s="53">
        <v>11</v>
      </c>
      <c r="D9" s="53">
        <v>43</v>
      </c>
      <c r="E9" s="53">
        <v>450</v>
      </c>
      <c r="F9" s="53">
        <v>500</v>
      </c>
      <c r="G9" s="53">
        <v>50</v>
      </c>
      <c r="H9" s="53">
        <v>11</v>
      </c>
      <c r="I9" s="53">
        <v>39</v>
      </c>
      <c r="J9" s="19"/>
      <c r="K9" s="53">
        <v>54</v>
      </c>
      <c r="L9" s="53">
        <v>12</v>
      </c>
      <c r="M9" s="53">
        <v>42</v>
      </c>
      <c r="N9" s="19"/>
      <c r="O9" s="53">
        <v>46</v>
      </c>
      <c r="P9" s="53">
        <v>12</v>
      </c>
      <c r="Q9" s="53">
        <v>34</v>
      </c>
      <c r="R9" s="19"/>
      <c r="S9" s="53">
        <v>51</v>
      </c>
      <c r="T9" s="53">
        <v>11</v>
      </c>
      <c r="U9" s="53">
        <v>40</v>
      </c>
      <c r="V9" s="19"/>
      <c r="W9" s="53">
        <v>52</v>
      </c>
      <c r="X9" s="53">
        <v>12</v>
      </c>
      <c r="Y9" s="53">
        <v>40</v>
      </c>
      <c r="Z9" s="103"/>
      <c r="AA9" s="53">
        <v>52</v>
      </c>
      <c r="AB9" s="53">
        <v>13</v>
      </c>
      <c r="AC9" s="53">
        <v>39</v>
      </c>
      <c r="AD9" s="103"/>
      <c r="AE9" s="53">
        <v>48</v>
      </c>
      <c r="AF9" s="53">
        <v>14</v>
      </c>
      <c r="AG9" s="53">
        <v>34</v>
      </c>
      <c r="AH9" s="19"/>
      <c r="AI9" s="53">
        <v>54</v>
      </c>
      <c r="AJ9" s="53">
        <v>13</v>
      </c>
      <c r="AK9" s="53">
        <v>41</v>
      </c>
      <c r="AL9" s="19"/>
      <c r="AM9" s="53">
        <v>45</v>
      </c>
      <c r="AN9" s="53">
        <v>13</v>
      </c>
      <c r="AO9" s="53">
        <v>32</v>
      </c>
      <c r="AP9" s="103"/>
      <c r="AQ9" s="53">
        <v>48</v>
      </c>
      <c r="AR9" s="53">
        <v>13</v>
      </c>
      <c r="AS9" s="53">
        <v>35</v>
      </c>
      <c r="AT9" s="19"/>
      <c r="AU9" s="53">
        <v>49</v>
      </c>
      <c r="AV9" s="53">
        <v>13</v>
      </c>
      <c r="AW9" s="53">
        <v>36</v>
      </c>
      <c r="AX9" s="19"/>
      <c r="AY9" s="53">
        <v>49</v>
      </c>
      <c r="AZ9" s="53">
        <v>12</v>
      </c>
      <c r="BA9" s="53">
        <v>37</v>
      </c>
      <c r="BB9" s="19"/>
      <c r="BC9" s="53">
        <v>46</v>
      </c>
      <c r="BD9" s="53">
        <v>12</v>
      </c>
      <c r="BE9" s="53">
        <v>34</v>
      </c>
      <c r="BF9" s="19"/>
      <c r="BG9" s="53">
        <v>47</v>
      </c>
      <c r="BH9" s="53">
        <v>11</v>
      </c>
      <c r="BI9" s="53">
        <v>36</v>
      </c>
      <c r="BJ9" s="19"/>
      <c r="BK9" s="53">
        <v>54</v>
      </c>
      <c r="BL9" s="53">
        <v>11</v>
      </c>
      <c r="BM9" s="44">
        <v>43</v>
      </c>
      <c r="BN9" s="2"/>
      <c r="BO9" s="108">
        <f>J9+N9+R9+V9+Z9+AD9+AH9+AL9+AP9+AT9+AX9+BB9+BF9+BJ9+BN9</f>
        <v>0</v>
      </c>
      <c r="BP9" s="108"/>
      <c r="BQ9" s="2">
        <f>Hobbs!C44</f>
        <v>79</v>
      </c>
      <c r="BR9" s="2"/>
      <c r="BS9" s="2">
        <f>BO9+BQ9</f>
        <v>79</v>
      </c>
      <c r="BT9" s="15">
        <f>Hobbs!E44</f>
        <v>15</v>
      </c>
      <c r="BU9" s="111">
        <f>(BO9+BQ9)/BT9</f>
        <v>5.2666666666666666</v>
      </c>
      <c r="BV9" s="44" t="str">
        <f>A9</f>
        <v>Tim Hobbs</v>
      </c>
      <c r="BW9" s="112">
        <f>FIND(" ",BV9)</f>
        <v>4</v>
      </c>
      <c r="BX9" s="112" t="str">
        <f>MID(BV9,BW9,99)</f>
        <v xml:space="preserve"> Hobbs</v>
      </c>
      <c r="BY9" s="113" t="s">
        <v>59</v>
      </c>
      <c r="BZ9" s="55"/>
      <c r="CA9" s="15">
        <f>MIN(K9,W9,AE9,AQ9,AY9,BG9)</f>
        <v>47</v>
      </c>
      <c r="CB9" s="334">
        <f>MIN(G9,O9,S9,AA9,AI9,AM9,AU9,BC9,BK9)</f>
        <v>45</v>
      </c>
      <c r="CC9" s="15">
        <f>MIN(M9,Y9,AG9,AS9,BA9,BI9)</f>
        <v>34</v>
      </c>
      <c r="CD9" s="335">
        <f>MIN(I9,Q9,U9,AC9,AK9,AO9,AW9,BE9,BM9)</f>
        <v>32</v>
      </c>
      <c r="CF9" s="345">
        <f t="shared" si="0"/>
        <v>12.214285714285714</v>
      </c>
    </row>
    <row r="10" spans="1:84" s="44" customFormat="1" x14ac:dyDescent="0.2">
      <c r="A10" s="47" t="str">
        <f>Linton!A1</f>
        <v>Andy Linton</v>
      </c>
      <c r="B10" s="42">
        <v>43</v>
      </c>
      <c r="C10" s="53">
        <v>4</v>
      </c>
      <c r="D10" s="53">
        <v>39</v>
      </c>
      <c r="E10" s="53">
        <v>800</v>
      </c>
      <c r="F10" s="53">
        <v>700</v>
      </c>
      <c r="G10" s="53">
        <v>41</v>
      </c>
      <c r="H10" s="53">
        <v>3</v>
      </c>
      <c r="I10" s="53">
        <v>38</v>
      </c>
      <c r="J10" s="19"/>
      <c r="K10" s="145">
        <v>45</v>
      </c>
      <c r="L10" s="53">
        <v>3</v>
      </c>
      <c r="M10" s="53">
        <v>42</v>
      </c>
      <c r="N10" s="19"/>
      <c r="O10" s="53">
        <v>41</v>
      </c>
      <c r="P10" s="53">
        <v>5</v>
      </c>
      <c r="Q10" s="53">
        <v>36</v>
      </c>
      <c r="R10" s="19"/>
      <c r="S10" s="53">
        <v>38</v>
      </c>
      <c r="T10" s="53">
        <v>5</v>
      </c>
      <c r="U10" s="53">
        <v>33</v>
      </c>
      <c r="V10" s="19"/>
      <c r="W10" s="53">
        <v>39</v>
      </c>
      <c r="X10" s="53">
        <v>4</v>
      </c>
      <c r="Y10" s="53">
        <v>35</v>
      </c>
      <c r="Z10" s="103"/>
      <c r="AA10" s="53">
        <v>37</v>
      </c>
      <c r="AB10" s="53">
        <v>4</v>
      </c>
      <c r="AC10" s="53">
        <v>33</v>
      </c>
      <c r="AD10" s="103"/>
      <c r="AE10" s="53"/>
      <c r="AF10" s="53"/>
      <c r="AG10" s="53"/>
      <c r="AH10" s="19"/>
      <c r="AI10" s="53">
        <v>38</v>
      </c>
      <c r="AJ10" s="53">
        <v>3</v>
      </c>
      <c r="AK10" s="53">
        <v>35</v>
      </c>
      <c r="AL10" s="19"/>
      <c r="AM10" s="53">
        <v>43</v>
      </c>
      <c r="AN10" s="53">
        <v>2</v>
      </c>
      <c r="AO10" s="53">
        <v>41</v>
      </c>
      <c r="AP10" s="103"/>
      <c r="AQ10" s="53">
        <v>38</v>
      </c>
      <c r="AR10" s="53">
        <v>2</v>
      </c>
      <c r="AS10" s="53">
        <v>36</v>
      </c>
      <c r="AT10" s="19"/>
      <c r="AU10" s="53">
        <v>40</v>
      </c>
      <c r="AV10" s="53">
        <v>2</v>
      </c>
      <c r="AW10" s="53">
        <v>38</v>
      </c>
      <c r="AX10" s="19"/>
      <c r="AY10" s="53">
        <v>41</v>
      </c>
      <c r="AZ10" s="53">
        <v>3</v>
      </c>
      <c r="BA10" s="53">
        <v>38</v>
      </c>
      <c r="BB10" s="19"/>
      <c r="BC10" s="53">
        <v>37</v>
      </c>
      <c r="BD10" s="53">
        <v>3</v>
      </c>
      <c r="BE10" s="53">
        <v>34</v>
      </c>
      <c r="BF10" s="19"/>
      <c r="BG10" s="53">
        <v>41</v>
      </c>
      <c r="BH10" s="53">
        <v>3</v>
      </c>
      <c r="BI10" s="53">
        <v>38</v>
      </c>
      <c r="BJ10" s="19"/>
      <c r="BK10" s="53">
        <v>43</v>
      </c>
      <c r="BL10" s="53">
        <v>4</v>
      </c>
      <c r="BM10" s="44">
        <v>39</v>
      </c>
      <c r="BN10" s="2"/>
      <c r="BO10" s="108">
        <f>J10+N10+R10+V10+Z10+AD10+AH10+AL10+AP10+AT10+AX10+BB10+BF10+BJ10+BN10</f>
        <v>0</v>
      </c>
      <c r="BP10" s="108"/>
      <c r="BQ10" s="2">
        <f>Linton!C44</f>
        <v>68.5</v>
      </c>
      <c r="BR10" s="2"/>
      <c r="BS10" s="2">
        <f>BO10+BQ10</f>
        <v>68.5</v>
      </c>
      <c r="BT10" s="15">
        <f>Linton!E44</f>
        <v>14</v>
      </c>
      <c r="BU10" s="111">
        <f>(BO10+BQ10)/BT10</f>
        <v>4.8928571428571432</v>
      </c>
      <c r="BV10" s="44" t="str">
        <f>A10</f>
        <v>Andy Linton</v>
      </c>
      <c r="BW10" s="112">
        <f>FIND(" ",BV10)</f>
        <v>5</v>
      </c>
      <c r="BX10" s="112" t="str">
        <f>MID(BV10,BW10,99)</f>
        <v xml:space="preserve"> Linton</v>
      </c>
      <c r="BY10" s="45" t="s">
        <v>60</v>
      </c>
      <c r="CA10" s="15">
        <f>MIN(K10,W10,AE10,AQ10,AY10,BG10)</f>
        <v>38</v>
      </c>
      <c r="CB10" s="334">
        <f>MIN(G10,O10,S10,AA10,AI10,AM10,AU10,BC10,BK10)</f>
        <v>37</v>
      </c>
      <c r="CC10" s="15">
        <f>MIN(M10,Y10,AG10,AS10,BA10,BI10)</f>
        <v>35</v>
      </c>
      <c r="CD10" s="335">
        <f>MIN(I10,Q10,U10,AC10,AK10,AO10,AW10,BE10,BM10)</f>
        <v>33</v>
      </c>
      <c r="CF10" s="345">
        <f t="shared" si="0"/>
        <v>3.3076923076923075</v>
      </c>
    </row>
    <row r="11" spans="1:84" s="44" customFormat="1" x14ac:dyDescent="0.2">
      <c r="A11" s="47" t="str">
        <f>Mohsinger_B!A1</f>
        <v>Bette Mohsinger</v>
      </c>
      <c r="B11" s="42"/>
      <c r="C11" s="53"/>
      <c r="D11" s="53"/>
      <c r="E11" s="53">
        <v>0</v>
      </c>
      <c r="F11" s="53">
        <v>200</v>
      </c>
      <c r="G11" s="53">
        <v>53</v>
      </c>
      <c r="H11" s="53">
        <v>12</v>
      </c>
      <c r="I11" s="53">
        <v>41</v>
      </c>
      <c r="J11" s="19"/>
      <c r="K11" s="53">
        <v>47</v>
      </c>
      <c r="L11" s="53">
        <v>12</v>
      </c>
      <c r="M11" s="53">
        <v>35</v>
      </c>
      <c r="N11" s="19"/>
      <c r="O11" s="53">
        <v>58</v>
      </c>
      <c r="P11" s="53">
        <v>12</v>
      </c>
      <c r="Q11" s="53">
        <v>46</v>
      </c>
      <c r="R11" s="19"/>
      <c r="S11" s="53">
        <v>56</v>
      </c>
      <c r="T11" s="53">
        <v>13</v>
      </c>
      <c r="U11" s="53">
        <v>43</v>
      </c>
      <c r="V11" s="19"/>
      <c r="W11" s="53">
        <v>50</v>
      </c>
      <c r="X11" s="53">
        <v>14</v>
      </c>
      <c r="Y11" s="53">
        <v>36</v>
      </c>
      <c r="Z11" s="103"/>
      <c r="AA11" s="53">
        <v>53</v>
      </c>
      <c r="AB11" s="53">
        <v>14</v>
      </c>
      <c r="AC11" s="53">
        <v>39</v>
      </c>
      <c r="AD11" s="103"/>
      <c r="AE11" s="53">
        <v>53</v>
      </c>
      <c r="AF11" s="53">
        <v>15</v>
      </c>
      <c r="AG11" s="53">
        <v>38</v>
      </c>
      <c r="AH11" s="19"/>
      <c r="AI11" s="53"/>
      <c r="AJ11" s="53"/>
      <c r="AK11" s="53"/>
      <c r="AL11" s="19"/>
      <c r="AM11" s="53">
        <v>57</v>
      </c>
      <c r="AN11" s="53">
        <v>15</v>
      </c>
      <c r="AO11" s="53">
        <v>42</v>
      </c>
      <c r="AP11" s="103"/>
      <c r="AQ11" s="53">
        <v>50</v>
      </c>
      <c r="AR11" s="53">
        <v>17</v>
      </c>
      <c r="AS11" s="53">
        <v>33</v>
      </c>
      <c r="AT11" s="19"/>
      <c r="AU11" s="53">
        <v>62</v>
      </c>
      <c r="AV11" s="53">
        <v>16</v>
      </c>
      <c r="AW11" s="53">
        <v>46</v>
      </c>
      <c r="AX11" s="19"/>
      <c r="AY11" s="53">
        <v>50</v>
      </c>
      <c r="AZ11" s="53">
        <v>16</v>
      </c>
      <c r="BA11" s="53">
        <v>34</v>
      </c>
      <c r="BB11" s="19"/>
      <c r="BC11" s="53">
        <v>50</v>
      </c>
      <c r="BD11" s="53">
        <v>16</v>
      </c>
      <c r="BE11" s="53">
        <v>34</v>
      </c>
      <c r="BF11" s="19"/>
      <c r="BG11" s="53">
        <v>47</v>
      </c>
      <c r="BH11" s="53">
        <v>16</v>
      </c>
      <c r="BI11" s="53">
        <v>31</v>
      </c>
      <c r="BJ11" s="19"/>
      <c r="BK11" s="53"/>
      <c r="BL11" s="53"/>
      <c r="BN11" s="2"/>
      <c r="BO11" s="108">
        <f>J11+N11+R11+V11+Z11+AD11+AH11+AL11+AP11+AT11+AX11+BB11+BF11+BJ11+BN11</f>
        <v>0</v>
      </c>
      <c r="BP11" s="108"/>
      <c r="BQ11" s="2">
        <f>Mohsinger_T!C44</f>
        <v>89</v>
      </c>
      <c r="BR11" s="2"/>
      <c r="BS11" s="2">
        <f>BO11+BQ11</f>
        <v>89</v>
      </c>
      <c r="BT11" s="15">
        <f>Mohsinger_T!E44</f>
        <v>14</v>
      </c>
      <c r="BU11" s="111">
        <f>(BO11+BQ11)/BT11</f>
        <v>6.3571428571428568</v>
      </c>
      <c r="BV11" s="44" t="str">
        <f>A11</f>
        <v>Bette Mohsinger</v>
      </c>
      <c r="BW11" s="112">
        <f>FIND(" ",BV11)</f>
        <v>6</v>
      </c>
      <c r="BX11" s="112" t="str">
        <f>MID(BV11,BW11,99)</f>
        <v xml:space="preserve"> Mohsinger</v>
      </c>
      <c r="BY11" s="192" t="s">
        <v>63</v>
      </c>
      <c r="CA11" s="15">
        <f>MIN(K11,W11,AE11,AQ11,AY11,BG11)</f>
        <v>47</v>
      </c>
      <c r="CB11" s="334">
        <f>MIN(G11,O11,S11,AA11,AI11,AM11,AU11,BC11,BK11)</f>
        <v>50</v>
      </c>
      <c r="CC11" s="15">
        <f>MIN(M11,Y11,AG11,AS11,BA11,BI11)</f>
        <v>31</v>
      </c>
      <c r="CD11" s="335">
        <f>MIN(I11,Q11,U11,AC11,AK11,AO11,AW11,BE11,BM11)</f>
        <v>34</v>
      </c>
      <c r="CF11" s="345">
        <f t="shared" si="0"/>
        <v>14.666666666666666</v>
      </c>
    </row>
    <row r="12" spans="1:84" s="44" customFormat="1" x14ac:dyDescent="0.2">
      <c r="A12" s="47" t="str">
        <f>Rusnak!A1</f>
        <v>Mark Rusnak</v>
      </c>
      <c r="B12" s="42">
        <v>39</v>
      </c>
      <c r="C12" s="53">
        <v>3</v>
      </c>
      <c r="D12" s="53">
        <v>36</v>
      </c>
      <c r="E12" s="53">
        <v>2750</v>
      </c>
      <c r="F12" s="53">
        <v>3000</v>
      </c>
      <c r="G12" s="53">
        <v>42</v>
      </c>
      <c r="H12" s="53">
        <v>4</v>
      </c>
      <c r="I12" s="53">
        <v>38</v>
      </c>
      <c r="J12" s="19"/>
      <c r="K12" s="53">
        <v>41</v>
      </c>
      <c r="L12" s="53">
        <v>4</v>
      </c>
      <c r="M12" s="53">
        <v>37</v>
      </c>
      <c r="N12" s="19"/>
      <c r="O12" s="53">
        <v>39</v>
      </c>
      <c r="P12" s="53">
        <v>4</v>
      </c>
      <c r="Q12" s="53">
        <v>35</v>
      </c>
      <c r="R12" s="19"/>
      <c r="S12" s="53">
        <v>38</v>
      </c>
      <c r="T12" s="53">
        <v>4</v>
      </c>
      <c r="U12" s="53">
        <v>34</v>
      </c>
      <c r="V12" s="19"/>
      <c r="W12" s="53">
        <v>41</v>
      </c>
      <c r="X12" s="53">
        <v>3</v>
      </c>
      <c r="Y12" s="53">
        <v>38</v>
      </c>
      <c r="Z12" s="103"/>
      <c r="AA12" s="53">
        <v>40</v>
      </c>
      <c r="AB12" s="53">
        <v>4</v>
      </c>
      <c r="AC12" s="53">
        <v>36</v>
      </c>
      <c r="AD12" s="103"/>
      <c r="AE12" s="53">
        <v>40</v>
      </c>
      <c r="AF12" s="53">
        <v>4</v>
      </c>
      <c r="AG12" s="53">
        <v>36</v>
      </c>
      <c r="AH12" s="19"/>
      <c r="AI12" s="53">
        <v>40</v>
      </c>
      <c r="AJ12" s="53">
        <v>4</v>
      </c>
      <c r="AK12" s="53">
        <v>36</v>
      </c>
      <c r="AL12" s="19"/>
      <c r="AM12" s="53">
        <v>39</v>
      </c>
      <c r="AN12" s="53">
        <v>3</v>
      </c>
      <c r="AO12" s="53">
        <v>36</v>
      </c>
      <c r="AP12" s="103"/>
      <c r="AQ12" s="53">
        <v>39</v>
      </c>
      <c r="AR12" s="53">
        <v>3</v>
      </c>
      <c r="AS12" s="53">
        <v>36</v>
      </c>
      <c r="AT12" s="19"/>
      <c r="AU12" s="53"/>
      <c r="AV12" s="53"/>
      <c r="AW12" s="53"/>
      <c r="AX12" s="19"/>
      <c r="AY12" s="53"/>
      <c r="AZ12" s="53"/>
      <c r="BA12" s="53"/>
      <c r="BB12" s="19"/>
      <c r="BC12" s="53">
        <v>40</v>
      </c>
      <c r="BD12" s="53">
        <v>4</v>
      </c>
      <c r="BE12" s="53">
        <v>36</v>
      </c>
      <c r="BF12" s="19"/>
      <c r="BG12" s="53">
        <v>37</v>
      </c>
      <c r="BH12" s="53">
        <v>4</v>
      </c>
      <c r="BI12" s="53">
        <v>33</v>
      </c>
      <c r="BJ12" s="19"/>
      <c r="BK12" s="53">
        <v>39</v>
      </c>
      <c r="BL12" s="53">
        <v>3</v>
      </c>
      <c r="BM12" s="44">
        <v>36</v>
      </c>
      <c r="BN12" s="2"/>
      <c r="BO12" s="108">
        <f>J12+N12+R12+V12+Z12+AD12+AH12+AL12+AP12+AT12+AX12+BB12+BF12+BJ12+BN12</f>
        <v>0</v>
      </c>
      <c r="BP12" s="108"/>
      <c r="BQ12" s="2">
        <f>Rusnak!C44</f>
        <v>69.5</v>
      </c>
      <c r="BR12" s="2"/>
      <c r="BS12" s="2">
        <f>BO12+BQ12</f>
        <v>69.5</v>
      </c>
      <c r="BT12" s="15">
        <f>Rusnak!E44</f>
        <v>13</v>
      </c>
      <c r="BU12" s="111">
        <f>(BO12+BQ12)/BT12</f>
        <v>5.3461538461538458</v>
      </c>
      <c r="BV12" s="44" t="str">
        <f>A12</f>
        <v>Mark Rusnak</v>
      </c>
      <c r="BW12" s="112">
        <f>FIND(" ",BV12)</f>
        <v>5</v>
      </c>
      <c r="BX12" s="112" t="str">
        <f>MID(BV12,BW12,99)</f>
        <v xml:space="preserve"> Rusnak</v>
      </c>
      <c r="BY12" s="45" t="s">
        <v>65</v>
      </c>
      <c r="CA12" s="15">
        <f>MIN(K12,W12,AE12,AQ12,AY12,BG12)</f>
        <v>37</v>
      </c>
      <c r="CB12" s="334">
        <f>MIN(G12,O12,S12,AA12,AI12,AM12,AU12,BC12,BK12)</f>
        <v>38</v>
      </c>
      <c r="CC12" s="15">
        <f>MIN(M12,Y12,AG12,AS12,BA12,BI12)</f>
        <v>33</v>
      </c>
      <c r="CD12" s="335">
        <f>MIN(I12,Q12,U12,AC12,AK12,AO12,AW12,BE12,BM12)</f>
        <v>34</v>
      </c>
      <c r="CF12" s="345">
        <f t="shared" si="0"/>
        <v>3.6666666666666665</v>
      </c>
    </row>
    <row r="13" spans="1:84" s="44" customFormat="1" x14ac:dyDescent="0.2">
      <c r="A13" s="47" t="str">
        <f>Fusco_S!A1</f>
        <v>Steve Fusco</v>
      </c>
      <c r="B13" s="42">
        <v>56</v>
      </c>
      <c r="C13" s="53">
        <v>13</v>
      </c>
      <c r="D13" s="53">
        <v>43</v>
      </c>
      <c r="E13" s="53">
        <v>450</v>
      </c>
      <c r="F13" s="53">
        <v>400</v>
      </c>
      <c r="G13" s="53">
        <v>60</v>
      </c>
      <c r="H13" s="53">
        <v>11</v>
      </c>
      <c r="I13" s="53">
        <v>49</v>
      </c>
      <c r="J13" s="19"/>
      <c r="K13" s="53">
        <v>55</v>
      </c>
      <c r="L13" s="53">
        <v>11</v>
      </c>
      <c r="M13" s="53">
        <v>44</v>
      </c>
      <c r="N13" s="19"/>
      <c r="O13" s="53">
        <v>52</v>
      </c>
      <c r="P13" s="53">
        <v>11</v>
      </c>
      <c r="Q13" s="53">
        <v>41</v>
      </c>
      <c r="R13" s="19"/>
      <c r="S13" s="53"/>
      <c r="T13" s="53"/>
      <c r="U13" s="53"/>
      <c r="V13" s="19"/>
      <c r="W13" s="53">
        <v>48</v>
      </c>
      <c r="X13" s="53">
        <v>12</v>
      </c>
      <c r="Y13" s="53">
        <v>36</v>
      </c>
      <c r="Z13" s="103"/>
      <c r="AA13" s="53"/>
      <c r="AB13" s="53"/>
      <c r="AC13" s="53"/>
      <c r="AD13" s="103"/>
      <c r="AE13" s="53"/>
      <c r="AF13" s="53"/>
      <c r="AG13" s="53"/>
      <c r="AH13" s="19"/>
      <c r="AI13" s="53"/>
      <c r="AJ13" s="53"/>
      <c r="AK13" s="53"/>
      <c r="AL13" s="19"/>
      <c r="AM13" s="53"/>
      <c r="AN13" s="53"/>
      <c r="AO13" s="53"/>
      <c r="AP13" s="103"/>
      <c r="AQ13" s="53"/>
      <c r="AR13" s="53"/>
      <c r="AS13" s="53"/>
      <c r="AT13" s="19"/>
      <c r="AU13" s="53">
        <v>49</v>
      </c>
      <c r="AV13" s="53">
        <v>13</v>
      </c>
      <c r="AW13" s="53">
        <v>36</v>
      </c>
      <c r="AX13" s="19"/>
      <c r="AY13" s="53">
        <v>49</v>
      </c>
      <c r="AZ13" s="53">
        <v>13</v>
      </c>
      <c r="BA13" s="53">
        <v>36</v>
      </c>
      <c r="BB13" s="19"/>
      <c r="BC13" s="53">
        <v>48</v>
      </c>
      <c r="BD13" s="53">
        <v>14</v>
      </c>
      <c r="BE13" s="53">
        <v>34</v>
      </c>
      <c r="BF13" s="19"/>
      <c r="BG13" s="53"/>
      <c r="BH13" s="53"/>
      <c r="BI13" s="53"/>
      <c r="BJ13" s="19"/>
      <c r="BK13" s="53">
        <v>56</v>
      </c>
      <c r="BL13" s="53">
        <v>13</v>
      </c>
      <c r="BM13" s="44">
        <v>43</v>
      </c>
      <c r="BN13" s="2"/>
      <c r="BO13" s="108">
        <f>J13+N13+R13+V13+Z13+AD13+AH13+AL13+AP13+AT13+AX13+BB13+BF13+BJ13+BN13</f>
        <v>0</v>
      </c>
      <c r="BP13" s="108"/>
      <c r="BQ13" s="2">
        <f>Fusco_S!C44</f>
        <v>33.5</v>
      </c>
      <c r="BR13" s="2"/>
      <c r="BS13" s="2">
        <f>BO13+BQ13</f>
        <v>33.5</v>
      </c>
      <c r="BT13" s="15">
        <f>Fusco_S!E44</f>
        <v>8</v>
      </c>
      <c r="BU13" s="111">
        <f>(BO13+BQ13)/BT13</f>
        <v>4.1875</v>
      </c>
      <c r="BV13" s="44" t="str">
        <f>A13</f>
        <v>Steve Fusco</v>
      </c>
      <c r="BW13" s="112">
        <f>FIND(" ",BV13)</f>
        <v>6</v>
      </c>
      <c r="BX13" s="112" t="str">
        <f>MID(BV13,BW13,99)</f>
        <v xml:space="preserve"> Fusco</v>
      </c>
      <c r="BY13" s="192" t="s">
        <v>139</v>
      </c>
      <c r="CA13" s="15">
        <f>MIN(K13,W13,AE13,AQ13,AY13,BG13)</f>
        <v>48</v>
      </c>
      <c r="CB13" s="334">
        <f>MIN(G13,O13,S13,AA13,AI13,AM13,AU13,BC13,BK13)</f>
        <v>48</v>
      </c>
      <c r="CC13" s="15">
        <f>MIN(M13,Y13,AG13,AS13,BA13,BI13)</f>
        <v>36</v>
      </c>
      <c r="CD13" s="335">
        <f>MIN(I13,Q13,U13,AC13,AK13,AO13,AW13,BE13,BM13)</f>
        <v>34</v>
      </c>
      <c r="CF13" s="345">
        <f t="shared" si="0"/>
        <v>12.428571428571429</v>
      </c>
    </row>
    <row r="14" spans="1:84" s="44" customFormat="1" x14ac:dyDescent="0.2">
      <c r="A14" s="47" t="str">
        <f>Mohsinger_T!A1</f>
        <v>Tom Mohsinger</v>
      </c>
      <c r="B14" s="42">
        <v>52</v>
      </c>
      <c r="C14" s="53">
        <v>13</v>
      </c>
      <c r="D14" s="53">
        <v>39</v>
      </c>
      <c r="E14" s="53">
        <v>800</v>
      </c>
      <c r="F14" s="53">
        <v>900</v>
      </c>
      <c r="G14" s="53">
        <v>48</v>
      </c>
      <c r="H14" s="53">
        <v>13</v>
      </c>
      <c r="I14" s="53">
        <v>35</v>
      </c>
      <c r="J14" s="19"/>
      <c r="K14" s="53">
        <v>54</v>
      </c>
      <c r="L14" s="53">
        <v>13</v>
      </c>
      <c r="M14" s="53">
        <v>41</v>
      </c>
      <c r="N14" s="19"/>
      <c r="O14" s="53">
        <v>52</v>
      </c>
      <c r="P14" s="53">
        <v>14</v>
      </c>
      <c r="Q14" s="53">
        <v>38</v>
      </c>
      <c r="R14" s="19"/>
      <c r="S14" s="53">
        <v>52</v>
      </c>
      <c r="T14" s="53">
        <v>14</v>
      </c>
      <c r="U14" s="53">
        <v>38</v>
      </c>
      <c r="V14" s="19"/>
      <c r="W14" s="53">
        <v>51</v>
      </c>
      <c r="X14" s="53">
        <v>15</v>
      </c>
      <c r="Y14" s="53">
        <v>36</v>
      </c>
      <c r="Z14" s="103"/>
      <c r="AA14" s="53">
        <v>54</v>
      </c>
      <c r="AB14" s="53">
        <v>15</v>
      </c>
      <c r="AC14" s="53">
        <v>39</v>
      </c>
      <c r="AD14" s="103"/>
      <c r="AE14" s="53">
        <v>51</v>
      </c>
      <c r="AF14" s="53">
        <v>15</v>
      </c>
      <c r="AG14" s="53">
        <v>36</v>
      </c>
      <c r="AH14" s="19"/>
      <c r="AI14" s="53"/>
      <c r="AJ14" s="53"/>
      <c r="AK14" s="53"/>
      <c r="AL14" s="19"/>
      <c r="AM14" s="53">
        <v>52</v>
      </c>
      <c r="AN14" s="53">
        <v>16</v>
      </c>
      <c r="AO14" s="53">
        <v>36</v>
      </c>
      <c r="AP14" s="103"/>
      <c r="AQ14" s="53">
        <v>51</v>
      </c>
      <c r="AR14" s="53">
        <v>16</v>
      </c>
      <c r="AS14" s="53">
        <v>35</v>
      </c>
      <c r="AT14" s="19"/>
      <c r="AU14" s="53">
        <v>53</v>
      </c>
      <c r="AV14" s="53">
        <v>16</v>
      </c>
      <c r="AW14" s="53">
        <v>37</v>
      </c>
      <c r="AX14" s="19"/>
      <c r="AY14" s="53">
        <v>47</v>
      </c>
      <c r="AZ14" s="53">
        <v>16</v>
      </c>
      <c r="BA14" s="53">
        <v>31</v>
      </c>
      <c r="BB14" s="19"/>
      <c r="BC14" s="53">
        <v>51</v>
      </c>
      <c r="BD14" s="53">
        <v>15</v>
      </c>
      <c r="BE14" s="53">
        <v>36</v>
      </c>
      <c r="BF14" s="19"/>
      <c r="BG14" s="53">
        <v>46</v>
      </c>
      <c r="BH14" s="53">
        <v>15</v>
      </c>
      <c r="BI14" s="53">
        <v>31</v>
      </c>
      <c r="BJ14" s="19"/>
      <c r="BK14" s="53">
        <v>52</v>
      </c>
      <c r="BL14" s="53">
        <v>13</v>
      </c>
      <c r="BM14" s="44">
        <v>39</v>
      </c>
      <c r="BN14" s="2"/>
      <c r="BO14" s="108">
        <f>J14+N14+R14+V14+Z14+AD14+AH14+AL14+AP14+AT14+AX14+BB14+BF14+BJ14+BN14</f>
        <v>0</v>
      </c>
      <c r="BP14" s="108"/>
      <c r="BQ14" s="2">
        <f>Mohsinger_B!C44</f>
        <v>62</v>
      </c>
      <c r="BR14" s="2"/>
      <c r="BS14" s="2">
        <f>BO14+BQ14</f>
        <v>62</v>
      </c>
      <c r="BT14" s="15">
        <f>Mohsinger_B!E44</f>
        <v>13</v>
      </c>
      <c r="BU14" s="111">
        <f>(BO14+BQ14)/BT14</f>
        <v>4.7692307692307692</v>
      </c>
      <c r="BV14" s="44" t="str">
        <f>A14</f>
        <v>Tom Mohsinger</v>
      </c>
      <c r="BW14" s="112">
        <f>FIND(" ",BV14)</f>
        <v>4</v>
      </c>
      <c r="BX14" s="112" t="str">
        <f>MID(BV14,BW14,99)</f>
        <v xml:space="preserve"> Mohsinger</v>
      </c>
      <c r="BY14" s="192" t="s">
        <v>64</v>
      </c>
      <c r="CA14" s="15">
        <f>MIN(K14,W14,AE14,AQ14,AY14,BG14)</f>
        <v>46</v>
      </c>
      <c r="CB14" s="334">
        <f>MIN(G14,O14,S14,AA14,AI14,AM14,AU14,BC14,BK14)</f>
        <v>48</v>
      </c>
      <c r="CC14" s="15">
        <f>MIN(M14,Y14,AG14,AS14,BA14,BI14)</f>
        <v>31</v>
      </c>
      <c r="CD14" s="335">
        <f>MIN(I14,Q14,U14,AC14,AK14,AO14,AW14,BE14,BM14)</f>
        <v>35</v>
      </c>
      <c r="CF14" s="345">
        <f t="shared" si="0"/>
        <v>14.846153846153847</v>
      </c>
    </row>
    <row r="15" spans="1:84" s="44" customFormat="1" x14ac:dyDescent="0.2">
      <c r="A15" s="47" t="str">
        <f>Daviero!A1</f>
        <v>Jim Daviero</v>
      </c>
      <c r="B15" s="42">
        <v>46</v>
      </c>
      <c r="C15" s="53">
        <v>7</v>
      </c>
      <c r="D15" s="53">
        <v>39</v>
      </c>
      <c r="E15" s="53">
        <v>800</v>
      </c>
      <c r="F15" s="53">
        <v>800</v>
      </c>
      <c r="G15" s="53">
        <v>39</v>
      </c>
      <c r="H15" s="53">
        <v>3</v>
      </c>
      <c r="I15" s="53">
        <v>36</v>
      </c>
      <c r="J15" s="19"/>
      <c r="K15" s="53">
        <v>45</v>
      </c>
      <c r="L15" s="53">
        <v>4</v>
      </c>
      <c r="M15" s="53">
        <v>41</v>
      </c>
      <c r="N15" s="19"/>
      <c r="O15" s="53">
        <v>45</v>
      </c>
      <c r="P15" s="53">
        <v>5</v>
      </c>
      <c r="Q15" s="53">
        <v>40</v>
      </c>
      <c r="R15" s="19"/>
      <c r="S15" s="53">
        <v>46</v>
      </c>
      <c r="T15" s="53">
        <v>5</v>
      </c>
      <c r="U15" s="53">
        <v>41</v>
      </c>
      <c r="V15" s="19"/>
      <c r="W15" s="53">
        <v>39</v>
      </c>
      <c r="X15" s="53">
        <v>7</v>
      </c>
      <c r="Y15" s="53">
        <v>32</v>
      </c>
      <c r="Z15" s="103"/>
      <c r="AA15" s="53">
        <v>45</v>
      </c>
      <c r="AB15" s="53">
        <v>6</v>
      </c>
      <c r="AC15" s="53">
        <v>39</v>
      </c>
      <c r="AD15" s="103"/>
      <c r="AE15" s="53">
        <v>42</v>
      </c>
      <c r="AF15" s="53">
        <v>6</v>
      </c>
      <c r="AG15" s="53">
        <v>36</v>
      </c>
      <c r="AH15" s="19"/>
      <c r="AI15" s="53">
        <v>44</v>
      </c>
      <c r="AJ15" s="53">
        <v>7</v>
      </c>
      <c r="AK15" s="53">
        <v>37</v>
      </c>
      <c r="AL15" s="19"/>
      <c r="AM15" s="53"/>
      <c r="AN15" s="53"/>
      <c r="AO15" s="53"/>
      <c r="AP15" s="103"/>
      <c r="AQ15" s="53"/>
      <c r="AR15" s="53"/>
      <c r="AS15" s="53"/>
      <c r="AT15" s="19"/>
      <c r="AU15" s="53">
        <v>48</v>
      </c>
      <c r="AV15" s="53">
        <v>7</v>
      </c>
      <c r="AW15" s="53">
        <v>41</v>
      </c>
      <c r="AX15" s="19"/>
      <c r="AY15" s="53">
        <v>45</v>
      </c>
      <c r="AZ15" s="53">
        <v>7</v>
      </c>
      <c r="BA15" s="53">
        <v>38</v>
      </c>
      <c r="BB15" s="19"/>
      <c r="BC15" s="53"/>
      <c r="BD15" s="53"/>
      <c r="BE15" s="53"/>
      <c r="BF15" s="19"/>
      <c r="BG15" s="53">
        <v>40</v>
      </c>
      <c r="BH15" s="53">
        <v>7</v>
      </c>
      <c r="BI15" s="53">
        <v>33</v>
      </c>
      <c r="BJ15" s="19"/>
      <c r="BK15" s="53">
        <v>46</v>
      </c>
      <c r="BL15" s="53">
        <v>7</v>
      </c>
      <c r="BM15" s="44">
        <v>39</v>
      </c>
      <c r="BN15" s="2"/>
      <c r="BO15" s="108">
        <f>J15+N15+R15+V15+Z15+AD15+AH15+AL15+AP15+AT15+AX15+BB15+BF15+BJ15+BN15</f>
        <v>0</v>
      </c>
      <c r="BP15" s="108"/>
      <c r="BQ15" s="2">
        <f>Daviero!C44</f>
        <v>60</v>
      </c>
      <c r="BR15" s="2"/>
      <c r="BS15" s="2">
        <f>BO15+BQ15</f>
        <v>60</v>
      </c>
      <c r="BT15" s="15">
        <f>Daviero!E44</f>
        <v>12</v>
      </c>
      <c r="BU15" s="111">
        <f>(BO15+BQ15)/BT15</f>
        <v>5</v>
      </c>
      <c r="BV15" s="44" t="str">
        <f>A15</f>
        <v>Jim Daviero</v>
      </c>
      <c r="BW15" s="112">
        <f>FIND(" ",BV15)</f>
        <v>4</v>
      </c>
      <c r="BX15" s="112" t="str">
        <f>MID(BV15,BW15,99)</f>
        <v xml:space="preserve"> Daviero</v>
      </c>
      <c r="BY15" s="45" t="s">
        <v>131</v>
      </c>
      <c r="CA15" s="15">
        <f>MIN(K15,W15,AE15,AQ15,AY15,BG15)</f>
        <v>39</v>
      </c>
      <c r="CB15" s="334">
        <f>MIN(G15,O15,S15,AA15,AI15,AM15,AU15,BC15,BK15)</f>
        <v>39</v>
      </c>
      <c r="CC15" s="15">
        <f>MIN(M15,Y15,AG15,AS15,BA15,BI15)</f>
        <v>32</v>
      </c>
      <c r="CD15" s="335">
        <f>MIN(I15,Q15,U15,AC15,AK15,AO15,AW15,BE15,BM15)</f>
        <v>36</v>
      </c>
      <c r="CF15" s="345">
        <f t="shared" si="0"/>
        <v>6.0909090909090908</v>
      </c>
    </row>
    <row r="16" spans="1:84" s="44" customFormat="1" x14ac:dyDescent="0.2">
      <c r="A16" s="47" t="str">
        <f>Reed!A1</f>
        <v>Marty Reed</v>
      </c>
      <c r="B16" s="42">
        <v>42</v>
      </c>
      <c r="C16" s="53">
        <v>4</v>
      </c>
      <c r="D16" s="53">
        <v>38</v>
      </c>
      <c r="E16" s="53">
        <v>1000</v>
      </c>
      <c r="F16" s="53">
        <v>1000</v>
      </c>
      <c r="G16" s="53">
        <v>43</v>
      </c>
      <c r="H16" s="53">
        <v>2</v>
      </c>
      <c r="I16" s="53">
        <v>41</v>
      </c>
      <c r="J16" s="19"/>
      <c r="K16" s="53">
        <v>37</v>
      </c>
      <c r="L16" s="53">
        <v>4</v>
      </c>
      <c r="M16" s="53">
        <v>33</v>
      </c>
      <c r="N16" s="19"/>
      <c r="O16" s="53">
        <v>42</v>
      </c>
      <c r="P16" s="53">
        <v>3</v>
      </c>
      <c r="Q16" s="53">
        <v>39</v>
      </c>
      <c r="R16" s="19"/>
      <c r="S16" s="53">
        <v>44</v>
      </c>
      <c r="T16" s="53">
        <v>4</v>
      </c>
      <c r="U16" s="53">
        <v>40</v>
      </c>
      <c r="V16" s="19"/>
      <c r="W16" s="53">
        <v>38</v>
      </c>
      <c r="X16" s="53">
        <v>5</v>
      </c>
      <c r="Y16" s="53">
        <v>33</v>
      </c>
      <c r="Z16" s="103"/>
      <c r="AA16" s="53">
        <v>42</v>
      </c>
      <c r="AB16" s="53">
        <v>4</v>
      </c>
      <c r="AC16" s="53">
        <v>38</v>
      </c>
      <c r="AD16" s="103"/>
      <c r="AE16" s="53"/>
      <c r="AF16" s="53"/>
      <c r="AG16" s="53"/>
      <c r="AH16" s="19"/>
      <c r="AI16" s="53">
        <v>40</v>
      </c>
      <c r="AJ16" s="53">
        <v>4</v>
      </c>
      <c r="AK16" s="53">
        <v>36</v>
      </c>
      <c r="AL16" s="19"/>
      <c r="AM16" s="53"/>
      <c r="AN16" s="53"/>
      <c r="AO16" s="53"/>
      <c r="AP16" s="103"/>
      <c r="AQ16" s="53">
        <v>42</v>
      </c>
      <c r="AR16" s="53">
        <v>4</v>
      </c>
      <c r="AS16" s="53">
        <v>38</v>
      </c>
      <c r="AT16" s="19"/>
      <c r="AU16" s="53">
        <v>47</v>
      </c>
      <c r="AV16" s="53">
        <v>4</v>
      </c>
      <c r="AW16" s="53">
        <v>43</v>
      </c>
      <c r="AX16" s="19"/>
      <c r="AY16" s="53">
        <v>39</v>
      </c>
      <c r="AZ16" s="53">
        <v>4</v>
      </c>
      <c r="BA16" s="53">
        <v>35</v>
      </c>
      <c r="BB16" s="19"/>
      <c r="BC16" s="53">
        <v>42</v>
      </c>
      <c r="BD16" s="53">
        <v>4</v>
      </c>
      <c r="BE16" s="53">
        <v>38</v>
      </c>
      <c r="BF16" s="19"/>
      <c r="BG16" s="53">
        <v>39</v>
      </c>
      <c r="BH16" s="53">
        <v>4</v>
      </c>
      <c r="BI16" s="53">
        <v>35</v>
      </c>
      <c r="BJ16" s="19"/>
      <c r="BK16" s="53">
        <v>42</v>
      </c>
      <c r="BL16" s="53">
        <v>4</v>
      </c>
      <c r="BM16" s="44">
        <v>38</v>
      </c>
      <c r="BN16" s="2"/>
      <c r="BO16" s="108">
        <f>J16+N16+R16+V16+Z16+AD16+AH16+AL16+AP16+AT16+AX16+BB16+BF16+BJ16+BN16</f>
        <v>0</v>
      </c>
      <c r="BP16" s="108"/>
      <c r="BQ16" s="2">
        <f>Reed!C44</f>
        <v>73</v>
      </c>
      <c r="BR16" s="2"/>
      <c r="BS16" s="2">
        <f>BO16+BQ16</f>
        <v>73</v>
      </c>
      <c r="BT16" s="15">
        <f>Reed!E44</f>
        <v>13</v>
      </c>
      <c r="BU16" s="111">
        <f>(BO16+BQ16)/BT16</f>
        <v>5.615384615384615</v>
      </c>
      <c r="BV16" s="44" t="str">
        <f>A16</f>
        <v>Marty Reed</v>
      </c>
      <c r="BW16" s="112">
        <f>FIND(" ",BV16)</f>
        <v>6</v>
      </c>
      <c r="BX16" s="112" t="str">
        <f>MID(BV16,BW16,99)</f>
        <v xml:space="preserve"> Reed</v>
      </c>
      <c r="BY16" s="45" t="s">
        <v>132</v>
      </c>
      <c r="CA16" s="15">
        <f>MIN(K16,W16,AE16,AQ16,AY16,BG16)</f>
        <v>37</v>
      </c>
      <c r="CB16" s="334">
        <f>MIN(G16,O16,S16,AA16,AI16,AM16,AU16,BC16,BK16)</f>
        <v>40</v>
      </c>
      <c r="CC16" s="15">
        <f>MIN(M16,Y16,AG16,AS16,BA16,BI16)</f>
        <v>33</v>
      </c>
      <c r="CD16" s="335">
        <f>MIN(I16,Q16,U16,AC16,AK16,AO16,AW16,BE16,BM16)</f>
        <v>36</v>
      </c>
      <c r="CF16" s="345">
        <f t="shared" si="0"/>
        <v>3.8333333333333335</v>
      </c>
    </row>
    <row r="17" spans="1:84" s="44" customFormat="1" x14ac:dyDescent="0.2">
      <c r="A17" s="47" t="str">
        <f>Templeton!A1</f>
        <v>Bob Templeton</v>
      </c>
      <c r="B17" s="42">
        <v>59</v>
      </c>
      <c r="C17" s="53">
        <v>15</v>
      </c>
      <c r="D17" s="53">
        <v>44</v>
      </c>
      <c r="E17" s="53">
        <v>325</v>
      </c>
      <c r="F17" s="53">
        <v>350</v>
      </c>
      <c r="G17" s="53">
        <v>58</v>
      </c>
      <c r="H17" s="53">
        <v>16</v>
      </c>
      <c r="I17" s="53">
        <v>42</v>
      </c>
      <c r="J17" s="19"/>
      <c r="K17" s="53">
        <v>49</v>
      </c>
      <c r="L17" s="53">
        <v>16</v>
      </c>
      <c r="M17" s="53">
        <v>33</v>
      </c>
      <c r="N17" s="19"/>
      <c r="O17" s="53">
        <v>65</v>
      </c>
      <c r="P17" s="53">
        <v>16</v>
      </c>
      <c r="Q17" s="53">
        <v>49</v>
      </c>
      <c r="R17" s="19"/>
      <c r="S17" s="53">
        <v>60</v>
      </c>
      <c r="T17" s="53">
        <v>17</v>
      </c>
      <c r="U17" s="53">
        <v>43</v>
      </c>
      <c r="V17" s="19"/>
      <c r="W17" s="53"/>
      <c r="X17" s="53"/>
      <c r="Y17" s="53"/>
      <c r="Z17" s="103"/>
      <c r="AA17" s="53">
        <v>55</v>
      </c>
      <c r="AB17" s="53">
        <v>16</v>
      </c>
      <c r="AC17" s="53">
        <v>39</v>
      </c>
      <c r="AD17" s="103"/>
      <c r="AE17" s="53"/>
      <c r="AF17" s="53"/>
      <c r="AG17" s="53"/>
      <c r="AH17" s="19"/>
      <c r="AI17" s="53"/>
      <c r="AJ17" s="53"/>
      <c r="AK17" s="53"/>
      <c r="AL17" s="19"/>
      <c r="AM17" s="53">
        <v>60</v>
      </c>
      <c r="AN17" s="53">
        <v>17</v>
      </c>
      <c r="AO17" s="53">
        <v>43</v>
      </c>
      <c r="AP17" s="103"/>
      <c r="AQ17" s="53">
        <v>50</v>
      </c>
      <c r="AR17" s="53">
        <v>18</v>
      </c>
      <c r="AS17" s="53">
        <v>32</v>
      </c>
      <c r="AT17" s="19"/>
      <c r="AU17" s="53">
        <v>54</v>
      </c>
      <c r="AV17" s="53">
        <v>17</v>
      </c>
      <c r="AW17" s="53">
        <v>37</v>
      </c>
      <c r="AX17" s="19"/>
      <c r="AY17" s="53">
        <v>55</v>
      </c>
      <c r="AZ17" s="53">
        <v>18</v>
      </c>
      <c r="BA17" s="53">
        <v>37</v>
      </c>
      <c r="BB17" s="19"/>
      <c r="BC17" s="53"/>
      <c r="BD17" s="53"/>
      <c r="BE17" s="53"/>
      <c r="BF17" s="19"/>
      <c r="BG17" s="53">
        <v>42</v>
      </c>
      <c r="BH17" s="53">
        <v>18</v>
      </c>
      <c r="BI17" s="53">
        <v>24</v>
      </c>
      <c r="BJ17" s="19"/>
      <c r="BK17" s="53">
        <v>59</v>
      </c>
      <c r="BL17" s="53">
        <v>15</v>
      </c>
      <c r="BM17" s="44">
        <v>44</v>
      </c>
      <c r="BN17" s="2"/>
      <c r="BO17" s="108">
        <f>J17+N17+R17+V17+Z17+AD17+AH17+AL17+AP17+AT17+AX17+BB17+BF17+BJ17+BN17</f>
        <v>0</v>
      </c>
      <c r="BP17" s="108"/>
      <c r="BQ17" s="2">
        <f>Templeton!C44</f>
        <v>54</v>
      </c>
      <c r="BR17" s="2"/>
      <c r="BS17" s="2">
        <f>BO17+BQ17</f>
        <v>54</v>
      </c>
      <c r="BT17" s="15">
        <f>Templeton!E44</f>
        <v>11</v>
      </c>
      <c r="BU17" s="111">
        <f>(BO17+BQ17)/BT17</f>
        <v>4.9090909090909092</v>
      </c>
      <c r="BV17" s="44" t="str">
        <f>A17</f>
        <v>Bob Templeton</v>
      </c>
      <c r="BW17" s="112">
        <f>FIND(" ",BV17)</f>
        <v>4</v>
      </c>
      <c r="BX17" s="112" t="str">
        <f>MID(BV17,BW17,99)</f>
        <v xml:space="preserve"> Templeton</v>
      </c>
      <c r="BY17" s="45" t="s">
        <v>67</v>
      </c>
      <c r="CA17" s="15">
        <f>MIN(K17,W17,AE17,AQ17,AY17,BG17)</f>
        <v>42</v>
      </c>
      <c r="CB17" s="334">
        <f>MIN(G17,O17,S17,AA17,AI17,AM17,AU17,BC17,BK17)</f>
        <v>54</v>
      </c>
      <c r="CC17" s="15">
        <f>MIN(M17,Y17,AG17,AS17,BA17,BI17)</f>
        <v>24</v>
      </c>
      <c r="CD17" s="335">
        <f>MIN(I17,Q17,U17,AC17,AK17,AO17,AW17,BE17,BM17)</f>
        <v>37</v>
      </c>
      <c r="CF17" s="345">
        <f t="shared" si="0"/>
        <v>16.8</v>
      </c>
    </row>
    <row r="18" spans="1:84" s="44" customFormat="1" x14ac:dyDescent="0.2">
      <c r="A18" s="47" t="str">
        <f>Michalski_P!A1</f>
        <v>Pete Michalski</v>
      </c>
      <c r="B18" s="42">
        <v>63</v>
      </c>
      <c r="C18" s="53">
        <v>20</v>
      </c>
      <c r="D18" s="53">
        <v>43</v>
      </c>
      <c r="E18" s="53">
        <v>450</v>
      </c>
      <c r="F18" s="53">
        <v>450</v>
      </c>
      <c r="G18" s="53">
        <v>61</v>
      </c>
      <c r="H18" s="53">
        <v>21</v>
      </c>
      <c r="I18" s="53">
        <v>40</v>
      </c>
      <c r="J18" s="19"/>
      <c r="K18" s="53">
        <v>57</v>
      </c>
      <c r="L18" s="53">
        <v>21</v>
      </c>
      <c r="M18" s="53">
        <v>36</v>
      </c>
      <c r="N18" s="19"/>
      <c r="O18" s="53">
        <v>60</v>
      </c>
      <c r="P18" s="53">
        <v>21</v>
      </c>
      <c r="Q18" s="53">
        <v>39</v>
      </c>
      <c r="R18" s="19"/>
      <c r="S18" s="53">
        <v>68</v>
      </c>
      <c r="T18" s="53">
        <v>21</v>
      </c>
      <c r="U18" s="53">
        <v>47</v>
      </c>
      <c r="V18" s="19"/>
      <c r="W18" s="53">
        <v>55</v>
      </c>
      <c r="X18" s="53">
        <v>21</v>
      </c>
      <c r="Y18" s="53">
        <v>34</v>
      </c>
      <c r="Z18" s="103"/>
      <c r="AA18" s="53">
        <v>60</v>
      </c>
      <c r="AB18" s="53">
        <v>21</v>
      </c>
      <c r="AC18" s="53">
        <v>39</v>
      </c>
      <c r="AD18" s="103"/>
      <c r="AE18" s="53">
        <v>55</v>
      </c>
      <c r="AF18" s="53">
        <v>21</v>
      </c>
      <c r="AG18" s="53">
        <v>34</v>
      </c>
      <c r="AH18" s="19"/>
      <c r="AI18" s="53"/>
      <c r="AJ18" s="53"/>
      <c r="AK18" s="53"/>
      <c r="AL18" s="19"/>
      <c r="AM18" s="53">
        <v>62</v>
      </c>
      <c r="AN18" s="53">
        <v>20</v>
      </c>
      <c r="AO18" s="53">
        <v>42</v>
      </c>
      <c r="AP18" s="103"/>
      <c r="AQ18" s="53">
        <v>54</v>
      </c>
      <c r="AR18" s="53">
        <v>21</v>
      </c>
      <c r="AS18" s="53">
        <v>33</v>
      </c>
      <c r="AT18" s="19"/>
      <c r="AU18" s="53">
        <v>63</v>
      </c>
      <c r="AV18" s="53">
        <v>20</v>
      </c>
      <c r="AW18" s="53">
        <v>43</v>
      </c>
      <c r="AX18" s="19"/>
      <c r="AY18" s="53">
        <v>61</v>
      </c>
      <c r="AZ18" s="53">
        <v>19</v>
      </c>
      <c r="BA18" s="53">
        <v>42</v>
      </c>
      <c r="BB18" s="19"/>
      <c r="BC18" s="53"/>
      <c r="BD18" s="53"/>
      <c r="BE18" s="53"/>
      <c r="BF18" s="19"/>
      <c r="BG18" s="53">
        <v>61</v>
      </c>
      <c r="BH18" s="53">
        <v>20</v>
      </c>
      <c r="BI18" s="53">
        <v>41</v>
      </c>
      <c r="BJ18" s="19"/>
      <c r="BK18" s="53">
        <v>63</v>
      </c>
      <c r="BL18" s="53">
        <v>20</v>
      </c>
      <c r="BM18" s="44">
        <v>43</v>
      </c>
      <c r="BN18" s="2"/>
      <c r="BO18" s="108">
        <f>J18+N18+R18+V18+Z18+AD18+AH18+AL18+AP18+AT18+AX18+BB18+BF18+BJ18+BN18</f>
        <v>0</v>
      </c>
      <c r="BP18" s="108"/>
      <c r="BQ18" s="2">
        <f>Michalski_P!C44</f>
        <v>52</v>
      </c>
      <c r="BR18" s="2"/>
      <c r="BS18" s="2">
        <f>BO18+BQ18</f>
        <v>52</v>
      </c>
      <c r="BT18" s="15">
        <f>Michalski_P!E44</f>
        <v>13</v>
      </c>
      <c r="BU18" s="111">
        <f>(BO18+BQ18)/BT18</f>
        <v>4</v>
      </c>
      <c r="BV18" s="44" t="str">
        <f>A18</f>
        <v>Pete Michalski</v>
      </c>
      <c r="BW18" s="112">
        <f>FIND(" ",BV18)</f>
        <v>5</v>
      </c>
      <c r="BX18" s="112" t="str">
        <f>MID(BV18,BW18,99)</f>
        <v xml:space="preserve"> Michalski</v>
      </c>
      <c r="BY18" s="45" t="s">
        <v>61</v>
      </c>
      <c r="CA18" s="15">
        <f>MIN(K18,W18,AE18,AQ18,AY18,BG18)</f>
        <v>54</v>
      </c>
      <c r="CB18" s="334">
        <f>MIN(G18,O18,S18,AA18,AI18,AM18,AU18,BC18,BK18)</f>
        <v>60</v>
      </c>
      <c r="CC18" s="15">
        <f>MIN(M18,Y18,AG18,AS18,BA18,BI18)</f>
        <v>33</v>
      </c>
      <c r="CD18" s="335">
        <f>MIN(I18,Q18,U18,AC18,AK18,AO18,AW18,BE18,BM18)</f>
        <v>39</v>
      </c>
      <c r="CF18" s="345">
        <f t="shared" si="0"/>
        <v>20.5</v>
      </c>
    </row>
    <row r="19" spans="1:84" s="44" customFormat="1" x14ac:dyDescent="0.2">
      <c r="A19" s="47" t="str">
        <f>Michalski_S!A1</f>
        <v>Sue Michalski</v>
      </c>
      <c r="B19" s="42">
        <v>68</v>
      </c>
      <c r="C19" s="53">
        <v>22</v>
      </c>
      <c r="D19" s="53">
        <v>46</v>
      </c>
      <c r="E19" s="53">
        <v>250</v>
      </c>
      <c r="F19" s="53">
        <v>250</v>
      </c>
      <c r="G19" s="53">
        <v>70</v>
      </c>
      <c r="H19" s="53">
        <v>23</v>
      </c>
      <c r="I19" s="53">
        <v>47</v>
      </c>
      <c r="J19" s="19"/>
      <c r="K19" s="53">
        <v>60</v>
      </c>
      <c r="L19" s="53">
        <v>23</v>
      </c>
      <c r="M19" s="53">
        <v>37</v>
      </c>
      <c r="N19" s="19"/>
      <c r="O19" s="53">
        <v>65</v>
      </c>
      <c r="P19" s="53">
        <v>22</v>
      </c>
      <c r="Q19" s="53">
        <v>43</v>
      </c>
      <c r="R19" s="19"/>
      <c r="S19" s="53">
        <v>66</v>
      </c>
      <c r="T19" s="53">
        <v>22</v>
      </c>
      <c r="U19" s="53">
        <v>44</v>
      </c>
      <c r="V19" s="19"/>
      <c r="W19" s="53">
        <v>60</v>
      </c>
      <c r="X19" s="53">
        <v>22</v>
      </c>
      <c r="Y19" s="53">
        <v>38</v>
      </c>
      <c r="Z19" s="103"/>
      <c r="AA19" s="53">
        <v>64</v>
      </c>
      <c r="AB19" s="53">
        <v>22</v>
      </c>
      <c r="AC19" s="53">
        <v>42</v>
      </c>
      <c r="AD19" s="103"/>
      <c r="AE19" s="53">
        <v>55</v>
      </c>
      <c r="AF19" s="53">
        <v>22</v>
      </c>
      <c r="AG19" s="53">
        <v>33</v>
      </c>
      <c r="AH19" s="19"/>
      <c r="AI19" s="53"/>
      <c r="AJ19" s="53"/>
      <c r="AK19" s="53"/>
      <c r="AL19" s="19"/>
      <c r="AM19" s="53">
        <v>60</v>
      </c>
      <c r="AN19" s="53">
        <v>21</v>
      </c>
      <c r="AO19" s="53">
        <v>39</v>
      </c>
      <c r="AP19" s="103"/>
      <c r="AQ19" s="53">
        <v>63</v>
      </c>
      <c r="AR19" s="53">
        <v>21</v>
      </c>
      <c r="AS19" s="53">
        <v>42</v>
      </c>
      <c r="AT19" s="19"/>
      <c r="AU19" s="53">
        <v>66</v>
      </c>
      <c r="AV19" s="53">
        <v>21</v>
      </c>
      <c r="AW19" s="53">
        <v>45</v>
      </c>
      <c r="AX19" s="19"/>
      <c r="AY19" s="53">
        <v>62</v>
      </c>
      <c r="AZ19" s="53">
        <v>21</v>
      </c>
      <c r="BA19" s="53">
        <v>41</v>
      </c>
      <c r="BB19" s="19"/>
      <c r="BC19" s="53"/>
      <c r="BD19" s="53"/>
      <c r="BE19" s="53"/>
      <c r="BF19" s="19"/>
      <c r="BG19" s="53">
        <v>67</v>
      </c>
      <c r="BH19" s="53">
        <v>22</v>
      </c>
      <c r="BI19" s="53">
        <v>45</v>
      </c>
      <c r="BJ19" s="19"/>
      <c r="BK19" s="53">
        <v>68</v>
      </c>
      <c r="BL19" s="53">
        <v>22</v>
      </c>
      <c r="BM19" s="44">
        <v>46</v>
      </c>
      <c r="BN19" s="2"/>
      <c r="BO19" s="108">
        <f>J19+N19+R19+V19+Z19+AD19+AH19+AL19+AP19+AT19+AX19+BB19+BF19+BJ19+BN19</f>
        <v>0</v>
      </c>
      <c r="BP19" s="108"/>
      <c r="BQ19" s="2">
        <f>Michalski_S!C44</f>
        <v>51</v>
      </c>
      <c r="BR19" s="2"/>
      <c r="BS19" s="2">
        <f>BO19+BQ19</f>
        <v>51</v>
      </c>
      <c r="BT19" s="15">
        <f>Michalski_S!E44</f>
        <v>13</v>
      </c>
      <c r="BU19" s="111">
        <f>(BO19+BQ19)/BT19</f>
        <v>3.9230769230769229</v>
      </c>
      <c r="BV19" s="44" t="str">
        <f>A19</f>
        <v>Sue Michalski</v>
      </c>
      <c r="BW19" s="112">
        <f>FIND(" ",BV19)</f>
        <v>4</v>
      </c>
      <c r="BX19" s="112" t="str">
        <f>MID(BV19,BW19,99)</f>
        <v xml:space="preserve"> Michalski</v>
      </c>
      <c r="BY19" s="45" t="s">
        <v>62</v>
      </c>
      <c r="CA19" s="15">
        <f>MIN(K19,W19,AE19,AQ19,AY19,BG19)</f>
        <v>55</v>
      </c>
      <c r="CB19" s="334">
        <f>MIN(G19,O19,S19,AA19,AI19,AM19,AU19,BC19,BK19)</f>
        <v>60</v>
      </c>
      <c r="CC19" s="15">
        <f>MIN(M19,Y19,AG19,AS19,BA19,BI19)</f>
        <v>33</v>
      </c>
      <c r="CD19" s="335">
        <f>MIN(I19,Q19,U19,AC19,AK19,AO19,AW19,BE19,BM19)</f>
        <v>39</v>
      </c>
      <c r="CF19" s="345">
        <f t="shared" si="0"/>
        <v>21.75</v>
      </c>
    </row>
    <row r="20" spans="1:84" s="44" customFormat="1" x14ac:dyDescent="0.2">
      <c r="A20" s="47" t="str">
        <f>Trottier!A1</f>
        <v>Susan Trottier</v>
      </c>
      <c r="B20" s="42">
        <v>66</v>
      </c>
      <c r="C20" s="53">
        <v>22</v>
      </c>
      <c r="D20" s="53">
        <v>44</v>
      </c>
      <c r="E20" s="53">
        <v>325</v>
      </c>
      <c r="F20" s="53">
        <v>300</v>
      </c>
      <c r="G20" s="53">
        <v>67</v>
      </c>
      <c r="H20" s="53">
        <v>21</v>
      </c>
      <c r="I20" s="53">
        <v>46</v>
      </c>
      <c r="J20" s="19"/>
      <c r="K20" s="53">
        <v>64</v>
      </c>
      <c r="L20" s="53">
        <v>21</v>
      </c>
      <c r="M20" s="53">
        <v>43</v>
      </c>
      <c r="N20" s="19"/>
      <c r="O20" s="53">
        <v>62</v>
      </c>
      <c r="P20" s="53">
        <v>22</v>
      </c>
      <c r="Q20" s="53">
        <v>40</v>
      </c>
      <c r="R20" s="19"/>
      <c r="S20" s="53">
        <v>69</v>
      </c>
      <c r="T20" s="53">
        <v>21</v>
      </c>
      <c r="U20" s="53">
        <v>48</v>
      </c>
      <c r="V20" s="19"/>
      <c r="W20" s="53">
        <v>64</v>
      </c>
      <c r="X20" s="53">
        <v>23</v>
      </c>
      <c r="Y20" s="53">
        <v>41</v>
      </c>
      <c r="Z20" s="103"/>
      <c r="AA20" s="53">
        <v>66</v>
      </c>
      <c r="AB20" s="53">
        <v>23</v>
      </c>
      <c r="AC20" s="53">
        <v>43</v>
      </c>
      <c r="AD20" s="103"/>
      <c r="AE20" s="53"/>
      <c r="AF20" s="53"/>
      <c r="AG20" s="53"/>
      <c r="AH20" s="19"/>
      <c r="AI20" s="53"/>
      <c r="AJ20" s="53"/>
      <c r="AK20" s="53"/>
      <c r="AL20" s="19"/>
      <c r="AM20" s="53"/>
      <c r="AN20" s="53"/>
      <c r="AO20" s="53"/>
      <c r="AP20" s="103"/>
      <c r="AQ20" s="53">
        <v>69</v>
      </c>
      <c r="AR20" s="53">
        <v>23</v>
      </c>
      <c r="AS20" s="53">
        <v>46</v>
      </c>
      <c r="AT20" s="19"/>
      <c r="AU20" s="53">
        <v>66</v>
      </c>
      <c r="AV20" s="53">
        <v>23</v>
      </c>
      <c r="AW20" s="53">
        <v>43</v>
      </c>
      <c r="AX20" s="19"/>
      <c r="AY20" s="53">
        <v>58</v>
      </c>
      <c r="AZ20" s="53">
        <v>23</v>
      </c>
      <c r="BA20" s="53">
        <v>35</v>
      </c>
      <c r="BB20" s="19"/>
      <c r="BC20" s="53">
        <v>65</v>
      </c>
      <c r="BD20" s="53">
        <v>22</v>
      </c>
      <c r="BE20" s="53">
        <v>43</v>
      </c>
      <c r="BF20" s="19"/>
      <c r="BG20" s="53"/>
      <c r="BH20" s="53"/>
      <c r="BI20" s="53"/>
      <c r="BJ20" s="19"/>
      <c r="BK20" s="53">
        <v>66</v>
      </c>
      <c r="BL20" s="53">
        <v>22</v>
      </c>
      <c r="BM20" s="44">
        <v>44</v>
      </c>
      <c r="BN20" s="2"/>
      <c r="BO20" s="108">
        <f>J20+N20+R20+V20+Z20+AD20+AH20+AL20+AP20+AT20+AX20+BB20+BF20+BJ20+BN20</f>
        <v>0</v>
      </c>
      <c r="BP20" s="108"/>
      <c r="BQ20" s="2">
        <f>Trottier!C44</f>
        <v>37</v>
      </c>
      <c r="BR20" s="2"/>
      <c r="BS20" s="2">
        <f>BO20+BQ20</f>
        <v>37</v>
      </c>
      <c r="BT20" s="15">
        <f>Trottier!E44</f>
        <v>11</v>
      </c>
      <c r="BU20" s="111">
        <f>(BO20+BQ20)/BT20</f>
        <v>3.3636363636363638</v>
      </c>
      <c r="BV20" s="44" t="str">
        <f>A20</f>
        <v>Susan Trottier</v>
      </c>
      <c r="BW20" s="112">
        <f>FIND(" ",BV20)</f>
        <v>6</v>
      </c>
      <c r="BX20" s="112" t="str">
        <f>MID(BV20,BW20,99)</f>
        <v xml:space="preserve"> Trottier</v>
      </c>
      <c r="BY20" s="45" t="s">
        <v>68</v>
      </c>
      <c r="CA20" s="15">
        <f>MIN(K20,W20,AE20,AQ20,AY20,BG20)</f>
        <v>58</v>
      </c>
      <c r="CB20" s="334">
        <f>MIN(G20,O20,S20,AA20,AI20,AM20,AU20,BC20,BK20)</f>
        <v>62</v>
      </c>
      <c r="CC20" s="15">
        <f>MIN(M20,Y20,AG20,AS20,BA20,BI20)</f>
        <v>35</v>
      </c>
      <c r="CD20" s="335">
        <f>MIN(I20,Q20,U20,AC20,AK20,AO20,AW20,BE20,BM20)</f>
        <v>40</v>
      </c>
      <c r="CF20" s="345">
        <f t="shared" si="0"/>
        <v>22.3</v>
      </c>
    </row>
    <row r="21" spans="1:84" x14ac:dyDescent="0.2">
      <c r="A21" s="44"/>
      <c r="B21" s="53"/>
      <c r="C21" s="53"/>
      <c r="D21" s="53"/>
      <c r="E21" s="53"/>
      <c r="F21" s="53"/>
      <c r="G21" s="53"/>
      <c r="H21" s="53"/>
      <c r="I21" s="53"/>
      <c r="K21" s="53"/>
      <c r="L21" s="53"/>
      <c r="M21" s="53"/>
      <c r="O21" s="53"/>
      <c r="P21" s="53"/>
      <c r="Q21" s="53"/>
      <c r="S21" s="53"/>
      <c r="T21" s="53"/>
      <c r="U21" s="53"/>
      <c r="W21" s="53"/>
      <c r="X21" s="53"/>
      <c r="Y21" s="53"/>
      <c r="AA21" s="53"/>
      <c r="AB21" s="53"/>
      <c r="AC21" s="53"/>
      <c r="AE21" s="53"/>
      <c r="AF21" s="53"/>
      <c r="AG21" s="53"/>
      <c r="AI21" s="53"/>
      <c r="AJ21" s="53"/>
      <c r="AK21" s="53"/>
      <c r="AM21" s="53"/>
      <c r="AN21" s="53"/>
      <c r="AO21" s="53"/>
      <c r="AQ21" s="53"/>
      <c r="AR21" s="53"/>
      <c r="AS21" s="53"/>
      <c r="AU21" s="53"/>
      <c r="AV21" s="53"/>
      <c r="AW21" s="53"/>
      <c r="AY21" s="53"/>
      <c r="AZ21" s="53"/>
      <c r="BA21" s="53"/>
      <c r="BO21" s="109"/>
      <c r="BP21" s="109"/>
      <c r="BU21" s="114"/>
    </row>
    <row r="22" spans="1:84" x14ac:dyDescent="0.2">
      <c r="A22" s="99" t="s">
        <v>69</v>
      </c>
      <c r="B22" s="31"/>
      <c r="C22" s="31"/>
      <c r="D22" s="31"/>
      <c r="E22" s="31"/>
      <c r="F22" s="31"/>
      <c r="AT22" s="106"/>
    </row>
    <row r="23" spans="1:84" x14ac:dyDescent="0.2">
      <c r="A23" s="47"/>
      <c r="B23" s="42"/>
      <c r="C23" s="42"/>
      <c r="D23" s="42"/>
      <c r="E23" s="42"/>
      <c r="F23" s="42"/>
      <c r="G23" s="53"/>
      <c r="H23" s="53"/>
      <c r="I23" s="53"/>
      <c r="K23" s="53"/>
      <c r="L23" s="53"/>
      <c r="M23" s="53"/>
      <c r="O23" s="53"/>
      <c r="P23" s="53"/>
      <c r="Q23" s="53"/>
    </row>
    <row r="24" spans="1:84" s="44" customFormat="1" x14ac:dyDescent="0.2">
      <c r="A24" s="146" t="s">
        <v>92</v>
      </c>
      <c r="B24" s="141"/>
      <c r="C24" s="141"/>
      <c r="D24" s="141"/>
      <c r="E24" s="141"/>
      <c r="F24" s="141"/>
      <c r="G24" s="141"/>
      <c r="H24" s="141"/>
      <c r="I24" s="141"/>
      <c r="J24" s="243"/>
      <c r="K24" s="141"/>
      <c r="L24" s="141"/>
      <c r="M24" s="141"/>
      <c r="N24" s="243"/>
      <c r="O24" s="141"/>
      <c r="P24" s="141"/>
      <c r="Q24" s="141"/>
      <c r="R24" s="243"/>
      <c r="S24" s="141"/>
      <c r="T24" s="141"/>
      <c r="U24" s="141"/>
      <c r="V24" s="243"/>
      <c r="W24" s="141">
        <v>44</v>
      </c>
      <c r="X24" s="141">
        <v>7</v>
      </c>
      <c r="Y24" s="141">
        <v>37</v>
      </c>
      <c r="Z24" s="243"/>
      <c r="AA24" s="141">
        <v>49</v>
      </c>
      <c r="AB24" s="141">
        <v>7</v>
      </c>
      <c r="AC24" s="141">
        <v>42</v>
      </c>
      <c r="AD24" s="244"/>
      <c r="AE24" s="141"/>
      <c r="AF24" s="141"/>
      <c r="AG24" s="141"/>
      <c r="AH24" s="243"/>
      <c r="AI24" s="141">
        <v>47</v>
      </c>
      <c r="AJ24" s="141">
        <v>7</v>
      </c>
      <c r="AK24" s="141">
        <v>40</v>
      </c>
      <c r="AL24" s="243"/>
      <c r="AM24" s="262"/>
      <c r="AN24" s="141"/>
      <c r="AO24" s="262"/>
      <c r="AP24" s="244"/>
      <c r="AQ24" s="141"/>
      <c r="AR24" s="141"/>
      <c r="AS24" s="141"/>
      <c r="AT24" s="243"/>
      <c r="AU24" s="141"/>
      <c r="AV24" s="141"/>
      <c r="AW24" s="141"/>
      <c r="AX24" s="243"/>
      <c r="AY24" s="141"/>
      <c r="AZ24" s="141"/>
      <c r="BA24" s="141"/>
      <c r="BB24" s="243"/>
      <c r="BC24" s="141"/>
      <c r="BD24" s="141"/>
      <c r="BE24" s="141"/>
      <c r="BF24" s="243"/>
      <c r="BG24" s="141"/>
      <c r="BH24" s="141"/>
      <c r="BI24" s="141"/>
      <c r="BJ24" s="243"/>
      <c r="BK24" s="141"/>
      <c r="BL24" s="141"/>
      <c r="BM24" s="262"/>
      <c r="BN24" s="2"/>
      <c r="BQ24" s="2"/>
      <c r="BR24" s="2"/>
      <c r="BS24" s="2"/>
      <c r="BT24" s="15"/>
      <c r="BY24" s="192" t="s">
        <v>165</v>
      </c>
      <c r="CA24" s="38"/>
    </row>
    <row r="25" spans="1:84" s="44" customFormat="1" x14ac:dyDescent="0.2">
      <c r="A25" s="238" t="s">
        <v>167</v>
      </c>
      <c r="B25" s="53"/>
      <c r="C25" s="53"/>
      <c r="D25" s="53"/>
      <c r="E25" s="42"/>
      <c r="F25" s="42"/>
      <c r="G25" s="53"/>
      <c r="H25" s="53"/>
      <c r="I25" s="53"/>
      <c r="J25" s="19"/>
      <c r="K25" s="53"/>
      <c r="L25" s="53"/>
      <c r="M25" s="53"/>
      <c r="N25" s="19"/>
      <c r="O25" s="53"/>
      <c r="P25" s="53"/>
      <c r="Q25" s="53"/>
      <c r="R25" s="19"/>
      <c r="S25" s="53"/>
      <c r="T25" s="53"/>
      <c r="U25" s="53"/>
      <c r="V25" s="19"/>
      <c r="W25" s="53"/>
      <c r="X25" s="53"/>
      <c r="Y25" s="53"/>
      <c r="Z25" s="19"/>
      <c r="AA25" s="53"/>
      <c r="AB25" s="53"/>
      <c r="AC25" s="53"/>
      <c r="AD25" s="103"/>
      <c r="AE25" s="53">
        <v>50</v>
      </c>
      <c r="AF25" s="53">
        <v>14</v>
      </c>
      <c r="AG25" s="53">
        <v>36</v>
      </c>
      <c r="AH25" s="19"/>
      <c r="AI25" s="53">
        <v>49</v>
      </c>
      <c r="AJ25" s="53">
        <v>14</v>
      </c>
      <c r="AK25" s="53">
        <v>35</v>
      </c>
      <c r="AL25" s="19"/>
      <c r="AM25" s="53">
        <v>51</v>
      </c>
      <c r="AN25" s="53">
        <v>14</v>
      </c>
      <c r="AO25" s="53">
        <v>37</v>
      </c>
      <c r="AP25" s="103"/>
      <c r="AQ25" s="53"/>
      <c r="AR25" s="53"/>
      <c r="AS25" s="53"/>
      <c r="AT25" s="19"/>
      <c r="AU25" s="53"/>
      <c r="AV25" s="53"/>
      <c r="AW25" s="53"/>
      <c r="AX25" s="19"/>
      <c r="AY25" s="53"/>
      <c r="AZ25" s="53"/>
      <c r="BA25" s="53"/>
      <c r="BB25" s="19"/>
      <c r="BC25" s="53"/>
      <c r="BD25" s="53"/>
      <c r="BE25" s="53"/>
      <c r="BF25" s="19"/>
      <c r="BG25" s="53"/>
      <c r="BH25" s="53"/>
      <c r="BI25" s="53"/>
      <c r="BJ25" s="19"/>
      <c r="BK25" s="53"/>
      <c r="BL25" s="53"/>
      <c r="BN25" s="2"/>
      <c r="BQ25" s="2"/>
      <c r="BR25" s="2"/>
      <c r="BS25" s="2"/>
      <c r="BT25" s="15"/>
      <c r="BY25" s="192" t="s">
        <v>171</v>
      </c>
      <c r="CA25" s="38"/>
    </row>
    <row r="26" spans="1:84" s="44" customFormat="1" x14ac:dyDescent="0.2">
      <c r="A26" s="146" t="s">
        <v>166</v>
      </c>
      <c r="B26" s="142"/>
      <c r="C26" s="142"/>
      <c r="D26" s="142"/>
      <c r="E26" s="142"/>
      <c r="F26" s="142"/>
      <c r="G26" s="141"/>
      <c r="H26" s="141"/>
      <c r="I26" s="141"/>
      <c r="J26" s="243"/>
      <c r="K26" s="141"/>
      <c r="L26" s="141"/>
      <c r="M26" s="141"/>
      <c r="N26" s="243"/>
      <c r="O26" s="141"/>
      <c r="P26" s="141"/>
      <c r="Q26" s="141"/>
      <c r="R26" s="243"/>
      <c r="S26" s="141"/>
      <c r="T26" s="141"/>
      <c r="U26" s="141"/>
      <c r="V26" s="243"/>
      <c r="W26" s="141"/>
      <c r="X26" s="141"/>
      <c r="Y26" s="141"/>
      <c r="Z26" s="243"/>
      <c r="AA26" s="141"/>
      <c r="AB26" s="141"/>
      <c r="AC26" s="141"/>
      <c r="AD26" s="244"/>
      <c r="AE26" s="142">
        <v>44</v>
      </c>
      <c r="AF26" s="142">
        <v>6</v>
      </c>
      <c r="AG26" s="142">
        <v>38</v>
      </c>
      <c r="AH26" s="243"/>
      <c r="AI26" s="141">
        <v>47</v>
      </c>
      <c r="AJ26" s="141">
        <v>7</v>
      </c>
      <c r="AK26" s="141">
        <v>40</v>
      </c>
      <c r="AL26" s="243"/>
      <c r="AM26" s="141"/>
      <c r="AN26" s="141"/>
      <c r="AO26" s="141"/>
      <c r="AP26" s="244"/>
      <c r="AQ26" s="141"/>
      <c r="AR26" s="141"/>
      <c r="AS26" s="141"/>
      <c r="AT26" s="243"/>
      <c r="AU26" s="141"/>
      <c r="AV26" s="141"/>
      <c r="AW26" s="141"/>
      <c r="AX26" s="243"/>
      <c r="AY26" s="141"/>
      <c r="AZ26" s="141"/>
      <c r="BA26" s="141"/>
      <c r="BB26" s="243"/>
      <c r="BC26" s="141"/>
      <c r="BD26" s="141"/>
      <c r="BE26" s="141"/>
      <c r="BF26" s="243"/>
      <c r="BG26" s="141"/>
      <c r="BH26" s="141"/>
      <c r="BI26" s="141"/>
      <c r="BJ26" s="243"/>
      <c r="BK26" s="141"/>
      <c r="BL26" s="141"/>
      <c r="BM26" s="262"/>
      <c r="BN26" s="2"/>
      <c r="BQ26" s="2"/>
      <c r="BR26" s="2"/>
      <c r="BS26" s="2"/>
      <c r="BT26" s="15"/>
      <c r="BY26" s="192" t="s">
        <v>168</v>
      </c>
      <c r="CA26" s="38"/>
    </row>
    <row r="27" spans="1:84" s="44" customFormat="1" x14ac:dyDescent="0.2">
      <c r="A27" s="238" t="s">
        <v>140</v>
      </c>
      <c r="B27" s="42"/>
      <c r="C27" s="42"/>
      <c r="D27" s="53"/>
      <c r="E27" s="42"/>
      <c r="F27" s="42"/>
      <c r="G27" s="53"/>
      <c r="H27" s="53"/>
      <c r="I27" s="53"/>
      <c r="J27" s="19"/>
      <c r="K27" s="53"/>
      <c r="L27" s="53"/>
      <c r="M27" s="53"/>
      <c r="N27" s="19"/>
      <c r="O27" s="53"/>
      <c r="P27" s="53"/>
      <c r="Q27" s="53"/>
      <c r="R27" s="19"/>
      <c r="S27" s="53"/>
      <c r="T27" s="53"/>
      <c r="U27" s="53"/>
      <c r="V27" s="19"/>
      <c r="W27" s="53"/>
      <c r="X27" s="53"/>
      <c r="Y27" s="53"/>
      <c r="Z27" s="19"/>
      <c r="AA27" s="53"/>
      <c r="AB27" s="53"/>
      <c r="AC27" s="53"/>
      <c r="AD27" s="103"/>
      <c r="AE27" s="53"/>
      <c r="AF27" s="53"/>
      <c r="AG27" s="53"/>
      <c r="AH27" s="19"/>
      <c r="AI27" s="53"/>
      <c r="AJ27" s="53"/>
      <c r="AK27" s="53"/>
      <c r="AL27" s="19"/>
      <c r="AM27" s="53">
        <v>55</v>
      </c>
      <c r="AN27" s="53">
        <v>19</v>
      </c>
      <c r="AO27" s="53">
        <v>36</v>
      </c>
      <c r="AP27" s="103"/>
      <c r="AQ27" s="53"/>
      <c r="AR27" s="53"/>
      <c r="AS27" s="53"/>
      <c r="AT27" s="19"/>
      <c r="AU27" s="53"/>
      <c r="AV27" s="53"/>
      <c r="AW27" s="53"/>
      <c r="AX27" s="19"/>
      <c r="AY27" s="53"/>
      <c r="AZ27" s="53"/>
      <c r="BA27" s="53"/>
      <c r="BB27" s="19"/>
      <c r="BC27" s="53"/>
      <c r="BD27" s="53"/>
      <c r="BE27" s="53"/>
      <c r="BF27" s="19"/>
      <c r="BG27" s="53"/>
      <c r="BH27" s="53"/>
      <c r="BI27" s="53"/>
      <c r="BJ27" s="19"/>
      <c r="BK27" s="53"/>
      <c r="BL27" s="53"/>
      <c r="BN27" s="2"/>
      <c r="BQ27" s="2"/>
      <c r="BR27" s="2"/>
      <c r="BS27" s="2"/>
      <c r="BT27" s="15"/>
      <c r="BY27" s="192" t="s">
        <v>174</v>
      </c>
      <c r="CA27" s="38"/>
    </row>
    <row r="28" spans="1:84" x14ac:dyDescent="0.2">
      <c r="A28" s="146" t="s">
        <v>172</v>
      </c>
      <c r="B28" s="141"/>
      <c r="C28" s="141"/>
      <c r="D28" s="141"/>
      <c r="E28" s="141"/>
      <c r="F28" s="141"/>
      <c r="G28" s="141"/>
      <c r="H28" s="141"/>
      <c r="I28" s="141"/>
      <c r="J28" s="243"/>
      <c r="K28" s="141"/>
      <c r="L28" s="141"/>
      <c r="M28" s="141"/>
      <c r="N28" s="243"/>
      <c r="O28" s="141"/>
      <c r="P28" s="141"/>
      <c r="Q28" s="141"/>
      <c r="R28" s="243"/>
      <c r="S28" s="141"/>
      <c r="T28" s="141"/>
      <c r="U28" s="141"/>
      <c r="V28" s="243"/>
      <c r="W28" s="141"/>
      <c r="X28" s="141"/>
      <c r="Y28" s="141"/>
      <c r="Z28" s="243"/>
      <c r="AA28" s="141"/>
      <c r="AB28" s="141"/>
      <c r="AC28" s="141"/>
      <c r="AD28" s="244"/>
      <c r="AE28" s="141"/>
      <c r="AF28" s="141"/>
      <c r="AG28" s="141"/>
      <c r="AH28" s="243"/>
      <c r="AI28" s="141"/>
      <c r="AJ28" s="141"/>
      <c r="AK28" s="141"/>
      <c r="AL28" s="243"/>
      <c r="AM28" s="141">
        <v>42</v>
      </c>
      <c r="AN28" s="141">
        <v>7</v>
      </c>
      <c r="AO28" s="141">
        <v>35</v>
      </c>
      <c r="AP28" s="244"/>
      <c r="AQ28" s="141">
        <v>38</v>
      </c>
      <c r="AR28" s="141">
        <v>7</v>
      </c>
      <c r="AS28" s="141">
        <v>31</v>
      </c>
      <c r="AT28" s="243"/>
      <c r="AU28" s="141"/>
      <c r="AV28" s="141"/>
      <c r="AW28" s="141"/>
      <c r="AX28" s="243"/>
      <c r="AY28" s="141">
        <v>42</v>
      </c>
      <c r="AZ28" s="141">
        <v>6</v>
      </c>
      <c r="BA28" s="141">
        <v>36</v>
      </c>
      <c r="BB28" s="243"/>
      <c r="BC28" s="141">
        <v>46</v>
      </c>
      <c r="BD28" s="141">
        <v>6</v>
      </c>
      <c r="BE28" s="141">
        <v>40</v>
      </c>
      <c r="BF28" s="243"/>
      <c r="BG28" s="141"/>
      <c r="BH28" s="141"/>
      <c r="BI28" s="141"/>
      <c r="BJ28" s="243"/>
      <c r="BK28" s="141"/>
      <c r="BL28" s="141"/>
      <c r="BM28" s="262"/>
      <c r="BY28" s="192" t="s">
        <v>173</v>
      </c>
    </row>
    <row r="29" spans="1:84" x14ac:dyDescent="0.2">
      <c r="A29" s="47" t="s">
        <v>21</v>
      </c>
      <c r="B29" s="31"/>
      <c r="C29" s="31"/>
      <c r="D29" s="31"/>
      <c r="E29" s="31"/>
      <c r="F29" s="31"/>
      <c r="AU29" s="53"/>
      <c r="AV29" s="53"/>
      <c r="AW29" s="53"/>
      <c r="AY29" s="53"/>
      <c r="AZ29" s="53"/>
      <c r="BA29" s="53"/>
      <c r="BC29" s="53"/>
      <c r="BD29" s="53"/>
      <c r="BE29" s="53"/>
      <c r="BG29" s="53"/>
      <c r="BH29" s="53"/>
      <c r="BI29" s="53"/>
      <c r="BK29" s="53"/>
      <c r="BL29" s="53"/>
      <c r="BM29" s="44"/>
      <c r="BY29" s="192" t="s">
        <v>182</v>
      </c>
    </row>
    <row r="30" spans="1:84" x14ac:dyDescent="0.2">
      <c r="A30" s="261" t="s">
        <v>175</v>
      </c>
      <c r="B30" s="141"/>
      <c r="C30" s="141"/>
      <c r="D30" s="141"/>
      <c r="E30" s="141"/>
      <c r="F30" s="141"/>
      <c r="G30" s="141"/>
      <c r="H30" s="141"/>
      <c r="I30" s="141"/>
      <c r="J30" s="243"/>
      <c r="K30" s="141"/>
      <c r="L30" s="141"/>
      <c r="M30" s="141"/>
      <c r="N30" s="243"/>
      <c r="O30" s="141"/>
      <c r="P30" s="141"/>
      <c r="Q30" s="141"/>
      <c r="R30" s="243"/>
      <c r="S30" s="141"/>
      <c r="T30" s="141"/>
      <c r="U30" s="141"/>
      <c r="V30" s="243"/>
      <c r="W30" s="141"/>
      <c r="X30" s="141"/>
      <c r="Y30" s="141"/>
      <c r="Z30" s="243"/>
      <c r="AA30" s="141"/>
      <c r="AB30" s="141"/>
      <c r="AC30" s="141"/>
      <c r="AD30" s="244"/>
      <c r="AE30" s="141"/>
      <c r="AF30" s="141"/>
      <c r="AG30" s="141"/>
      <c r="AH30" s="243"/>
      <c r="AI30" s="141"/>
      <c r="AJ30" s="141"/>
      <c r="AK30" s="141"/>
      <c r="AL30" s="243"/>
      <c r="AM30" s="141"/>
      <c r="AN30" s="141"/>
      <c r="AO30" s="141"/>
      <c r="AP30" s="244"/>
      <c r="AQ30" s="141"/>
      <c r="AR30" s="141"/>
      <c r="AS30" s="141"/>
      <c r="AT30" s="243"/>
      <c r="AU30" s="141">
        <v>49</v>
      </c>
      <c r="AV30" s="141">
        <v>9</v>
      </c>
      <c r="AW30" s="141">
        <v>40</v>
      </c>
      <c r="AX30" s="243"/>
      <c r="AY30" s="141">
        <v>44</v>
      </c>
      <c r="AZ30" s="141">
        <v>10</v>
      </c>
      <c r="BA30" s="141">
        <v>34</v>
      </c>
      <c r="BB30" s="243"/>
      <c r="BC30" s="141"/>
      <c r="BD30" s="141"/>
      <c r="BE30" s="141"/>
      <c r="BF30" s="243"/>
      <c r="BG30" s="141"/>
      <c r="BH30" s="141"/>
      <c r="BI30" s="141"/>
      <c r="BJ30" s="243"/>
      <c r="BK30" s="141"/>
      <c r="BL30" s="141"/>
      <c r="BM30" s="262"/>
      <c r="BY30" s="192" t="s">
        <v>176</v>
      </c>
    </row>
    <row r="31" spans="1:84" x14ac:dyDescent="0.2">
      <c r="A31" s="47"/>
      <c r="B31" s="31"/>
      <c r="C31" s="31"/>
      <c r="D31" s="31"/>
      <c r="E31" s="31"/>
      <c r="F31" s="31"/>
      <c r="BK31" s="53"/>
      <c r="BL31" s="53"/>
      <c r="BM31" s="53"/>
    </row>
    <row r="32" spans="1:84" x14ac:dyDescent="0.2">
      <c r="A32" s="47"/>
      <c r="B32" s="31"/>
      <c r="C32" s="31"/>
      <c r="D32" s="31"/>
      <c r="E32" s="31"/>
      <c r="F32" s="31"/>
      <c r="BK32" s="53"/>
      <c r="BL32" s="44"/>
      <c r="BM32" s="44"/>
    </row>
    <row r="33" spans="1:65" x14ac:dyDescent="0.2">
      <c r="A33" s="47"/>
      <c r="B33" s="31"/>
      <c r="C33" s="31"/>
      <c r="D33" s="31"/>
      <c r="E33" s="31"/>
      <c r="F33" s="31"/>
      <c r="BK33" s="53"/>
      <c r="BL33" s="44"/>
      <c r="BM33" s="44"/>
    </row>
    <row r="34" spans="1:65" x14ac:dyDescent="0.2">
      <c r="A34" s="47"/>
      <c r="B34" s="31"/>
      <c r="C34" s="31"/>
      <c r="D34" s="31"/>
      <c r="E34" s="31"/>
      <c r="F34" s="31"/>
      <c r="BK34" s="53"/>
      <c r="BL34" s="44"/>
      <c r="BM34" s="44"/>
    </row>
    <row r="35" spans="1:65" x14ac:dyDescent="0.2">
      <c r="A35" s="47"/>
      <c r="B35" s="31"/>
      <c r="C35" s="31"/>
      <c r="D35" s="31"/>
      <c r="E35" s="31"/>
      <c r="F35" s="31"/>
      <c r="BC35"/>
      <c r="BK35" s="53"/>
      <c r="BL35" s="44"/>
      <c r="BM35" s="44"/>
    </row>
    <row r="36" spans="1:65" x14ac:dyDescent="0.2">
      <c r="A36" s="47"/>
      <c r="B36" s="31"/>
      <c r="C36" s="31"/>
      <c r="D36" s="31"/>
      <c r="E36" s="31"/>
      <c r="F36" s="31"/>
      <c r="BC36"/>
      <c r="BK36" s="53"/>
      <c r="BL36" s="53"/>
      <c r="BM36" s="44"/>
    </row>
    <row r="37" spans="1:65" x14ac:dyDescent="0.2">
      <c r="A37" s="47"/>
      <c r="B37" s="31"/>
      <c r="C37" s="31"/>
      <c r="D37" s="31"/>
      <c r="E37" s="31"/>
      <c r="F37" s="31"/>
      <c r="BC37"/>
    </row>
    <row r="38" spans="1:65" x14ac:dyDescent="0.2">
      <c r="A38" s="47"/>
      <c r="B38" s="31"/>
      <c r="C38" s="31"/>
      <c r="D38" s="31"/>
      <c r="E38" s="31"/>
      <c r="F38" s="31"/>
      <c r="BC38"/>
    </row>
    <row r="39" spans="1:65" x14ac:dyDescent="0.2">
      <c r="A39" s="47"/>
      <c r="B39" s="31"/>
      <c r="C39" s="31"/>
      <c r="D39" s="31"/>
      <c r="E39" s="31"/>
      <c r="F39" s="31"/>
    </row>
    <row r="40" spans="1:65" x14ac:dyDescent="0.2">
      <c r="B40" s="31"/>
      <c r="C40" s="31"/>
      <c r="D40" s="31"/>
      <c r="E40" s="31"/>
      <c r="F40" s="31"/>
    </row>
    <row r="41" spans="1:65" x14ac:dyDescent="0.2">
      <c r="B41" s="31"/>
      <c r="C41" s="31"/>
      <c r="D41" s="31"/>
      <c r="E41" s="31"/>
      <c r="F41" s="31"/>
    </row>
    <row r="42" spans="1:65" hidden="1" x14ac:dyDescent="0.2">
      <c r="A42" s="34" t="s">
        <v>6</v>
      </c>
      <c r="B42" s="48">
        <f t="shared" ref="B42:I42" si="1">AVERAGE(B5:B39)</f>
        <v>51.8</v>
      </c>
      <c r="C42" s="48">
        <f t="shared" si="1"/>
        <v>11.533333333333333</v>
      </c>
      <c r="D42" s="48">
        <f t="shared" si="1"/>
        <v>40.266666666666666</v>
      </c>
      <c r="E42" s="31"/>
      <c r="F42" s="31"/>
      <c r="G42" s="48">
        <f t="shared" si="1"/>
        <v>52.375</v>
      </c>
      <c r="H42" s="48">
        <f t="shared" si="1"/>
        <v>11.5</v>
      </c>
      <c r="I42" s="48">
        <f t="shared" si="1"/>
        <v>40.875</v>
      </c>
      <c r="K42" s="48">
        <f>AVERAGE(K5:K39)</f>
        <v>49.5</v>
      </c>
      <c r="L42" s="48">
        <f>AVERAGE(L5:L39)</f>
        <v>11.8125</v>
      </c>
      <c r="M42" s="48">
        <f>AVERAGE(M5:M39)</f>
        <v>37.6875</v>
      </c>
      <c r="O42" s="48">
        <f>AVERAGE(O5:O39)</f>
        <v>51.875</v>
      </c>
      <c r="P42" s="48">
        <f>AVERAGE(P5:P39)</f>
        <v>12.0625</v>
      </c>
      <c r="Q42" s="48">
        <f>AVERAGE(Q5:Q39)</f>
        <v>39.8125</v>
      </c>
      <c r="S42" s="48">
        <f>AVERAGE(S5:S39)</f>
        <v>52.142857142857146</v>
      </c>
      <c r="T42" s="48">
        <f>AVERAGE(T5:T39)</f>
        <v>12.285714285714286</v>
      </c>
      <c r="U42" s="48">
        <f>AVERAGE(U5:U39)</f>
        <v>39.857142857142854</v>
      </c>
      <c r="W42" s="48">
        <f>AVERAGE(W5:W39)</f>
        <v>47.666666666666664</v>
      </c>
      <c r="X42" s="48">
        <f>AVERAGE(X5:X39)</f>
        <v>12</v>
      </c>
      <c r="Y42" s="48">
        <f>AVERAGE(Y5:Y39)</f>
        <v>35.666666666666664</v>
      </c>
      <c r="AA42" s="48">
        <f>AVERAGE(AA5:AA39)</f>
        <v>50.733333333333334</v>
      </c>
      <c r="AB42" s="48">
        <f>AVERAGE(AB5:AB39)</f>
        <v>12.133333333333333</v>
      </c>
      <c r="AC42" s="48">
        <f>AVERAGE(AC5:AC39)</f>
        <v>38.6</v>
      </c>
      <c r="AE42" s="48">
        <f>AVERAGE(AE5:AE39)</f>
        <v>48.53846153846154</v>
      </c>
      <c r="AF42" s="48">
        <f>AVERAGE(AF5:AF39)</f>
        <v>12.538461538461538</v>
      </c>
      <c r="AG42" s="48">
        <f>AVERAGE(AG5:AG39)</f>
        <v>36</v>
      </c>
      <c r="AI42" s="48">
        <f>AVERAGE(AI5:AI39)</f>
        <v>46.666666666666664</v>
      </c>
      <c r="AJ42" s="48">
        <f>AVERAGE(AJ5:AJ39)</f>
        <v>8.75</v>
      </c>
      <c r="AK42" s="48">
        <f>AVERAGE(AK5:AK39)</f>
        <v>37.916666666666664</v>
      </c>
      <c r="AM42" s="48">
        <f>AVERAGE(AM5:AM39)</f>
        <v>50.8</v>
      </c>
      <c r="AN42" s="48">
        <f>AVERAGE(AN5:AN39)</f>
        <v>12.933333333333334</v>
      </c>
      <c r="AO42" s="48">
        <f>AVERAGE(AO5:AO39)</f>
        <v>37.866666666666667</v>
      </c>
      <c r="AQ42" s="48">
        <f>AVERAGE(AQ5:AQ39)</f>
        <v>48.533333333333331</v>
      </c>
      <c r="AR42" s="48">
        <f>AVERAGE(AR5:AR39)</f>
        <v>12.8</v>
      </c>
      <c r="AS42" s="48">
        <f>AVERAGE(AS5:AS39)</f>
        <v>35.733333333333334</v>
      </c>
      <c r="AU42" s="48">
        <f>AVERAGE(AU5:AU39)</f>
        <v>52</v>
      </c>
      <c r="AV42" s="48">
        <f>AVERAGE(AV5:AV39)</f>
        <v>12.866666666666667</v>
      </c>
      <c r="AW42" s="48">
        <f>AVERAGE(AW5:AW39)</f>
        <v>39.133333333333333</v>
      </c>
      <c r="AY42" s="48">
        <f>AVERAGE(AY5:AY39)</f>
        <v>49.0625</v>
      </c>
      <c r="AZ42" s="48">
        <f>AVERAGE(AZ5:AZ39)</f>
        <v>13</v>
      </c>
      <c r="BA42" s="48">
        <f>AVERAGE(BA5:BA39)</f>
        <v>36.0625</v>
      </c>
      <c r="BC42" s="48">
        <f>AVERAGE(BC5:BC39)</f>
        <v>47.07692307692308</v>
      </c>
      <c r="BD42" s="48">
        <f>AVERAGE(BD5:BD39)</f>
        <v>10.846153846153847</v>
      </c>
      <c r="BE42" s="48">
        <f>AVERAGE(BE5:BE39)</f>
        <v>36.230769230769234</v>
      </c>
      <c r="BG42" s="48">
        <f>AVERAGE(BG5:BG39)</f>
        <v>46.214285714285715</v>
      </c>
      <c r="BH42" s="48">
        <f>AVERAGE(BH5:BH39)</f>
        <v>11.5</v>
      </c>
      <c r="BI42" s="48">
        <f>AVERAGE(BI5:BI39)</f>
        <v>34.714285714285715</v>
      </c>
      <c r="BK42" s="48">
        <f>AVERAGE(BK5:BK39)</f>
        <v>51.8</v>
      </c>
      <c r="BL42" s="48">
        <f>AVERAGE(BL5:BL39)</f>
        <v>11.533333333333333</v>
      </c>
      <c r="BM42" s="48">
        <f>AVERAGE(BM5:BM39)</f>
        <v>40.266666666666666</v>
      </c>
    </row>
    <row r="43" spans="1:65" x14ac:dyDescent="0.2">
      <c r="B43" s="31"/>
      <c r="C43" s="31"/>
      <c r="D43" s="31"/>
      <c r="E43" s="31"/>
      <c r="F43" s="31"/>
    </row>
  </sheetData>
  <sortState xmlns:xlrd2="http://schemas.microsoft.com/office/spreadsheetml/2017/richdata2" ref="A5:CD20">
    <sortCondition ref="CD5:CD20"/>
  </sortState>
  <mergeCells count="3">
    <mergeCell ref="B3:E3"/>
    <mergeCell ref="CA3:CB3"/>
    <mergeCell ref="CC3:CD3"/>
  </mergeCells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14"/>
  <sheetViews>
    <sheetView topLeftCell="D1" workbookViewId="0">
      <selection activeCell="H3" sqref="H3"/>
    </sheetView>
  </sheetViews>
  <sheetFormatPr defaultRowHeight="12.75" x14ac:dyDescent="0.2"/>
  <cols>
    <col min="1" max="1" width="9.140625" style="35"/>
    <col min="2" max="2" width="14.28515625" customWidth="1"/>
    <col min="3" max="3" width="7.42578125" style="35" customWidth="1"/>
    <col min="4" max="4" width="14.28515625" style="35" customWidth="1"/>
    <col min="5" max="11" width="7.140625" style="35" customWidth="1"/>
    <col min="12" max="12" width="8.5703125" style="35" customWidth="1"/>
    <col min="13" max="15" width="7.140625" style="35" customWidth="1"/>
  </cols>
  <sheetData>
    <row r="1" spans="1:16" ht="25.5" x14ac:dyDescent="0.2">
      <c r="B1" s="99" t="s">
        <v>70</v>
      </c>
      <c r="C1" s="100" t="s">
        <v>71</v>
      </c>
      <c r="D1" s="10" t="s">
        <v>72</v>
      </c>
      <c r="K1" s="10" t="s">
        <v>187</v>
      </c>
    </row>
    <row r="2" spans="1:16" x14ac:dyDescent="0.2">
      <c r="A2" s="10" t="s">
        <v>7</v>
      </c>
      <c r="B2" s="99" t="s">
        <v>73</v>
      </c>
      <c r="C2" s="10"/>
      <c r="E2" s="10" t="s">
        <v>74</v>
      </c>
      <c r="F2" s="10">
        <v>1</v>
      </c>
      <c r="G2" s="10">
        <v>2</v>
      </c>
      <c r="H2" s="10">
        <v>3</v>
      </c>
      <c r="I2" s="10">
        <v>4</v>
      </c>
      <c r="K2" s="10"/>
    </row>
    <row r="3" spans="1:16" s="45" customFormat="1" x14ac:dyDescent="0.2">
      <c r="A3" s="269">
        <v>2</v>
      </c>
      <c r="B3" s="270" t="s">
        <v>78</v>
      </c>
      <c r="C3" s="271">
        <f t="shared" ref="C3:C18" si="0">+D3-$D$3</f>
        <v>0</v>
      </c>
      <c r="D3" s="272">
        <f t="shared" ref="D3:D18" si="1">SUM(E3:I3)-MIN(F3:I3)</f>
        <v>7550</v>
      </c>
      <c r="E3" s="271">
        <v>800</v>
      </c>
      <c r="F3" s="271">
        <v>2500</v>
      </c>
      <c r="G3" s="271">
        <v>2500</v>
      </c>
      <c r="H3" s="271">
        <v>1500</v>
      </c>
      <c r="I3" s="269">
        <v>1750</v>
      </c>
      <c r="J3" s="271"/>
      <c r="K3" s="273" t="s">
        <v>186</v>
      </c>
      <c r="L3" s="320" t="s">
        <v>189</v>
      </c>
      <c r="M3" s="321"/>
      <c r="N3" s="321"/>
      <c r="O3" s="321"/>
      <c r="P3" s="322"/>
    </row>
    <row r="4" spans="1:16" s="45" customFormat="1" x14ac:dyDescent="0.2">
      <c r="A4" s="274">
        <v>1</v>
      </c>
      <c r="B4" s="275" t="s">
        <v>145</v>
      </c>
      <c r="C4" s="276">
        <f t="shared" si="0"/>
        <v>0</v>
      </c>
      <c r="D4" s="277">
        <f t="shared" si="1"/>
        <v>7550</v>
      </c>
      <c r="E4" s="276">
        <v>2000</v>
      </c>
      <c r="F4" s="276">
        <v>1750</v>
      </c>
      <c r="G4" s="276">
        <v>3000</v>
      </c>
      <c r="H4" s="274">
        <v>800</v>
      </c>
      <c r="I4" s="276">
        <v>600</v>
      </c>
      <c r="J4" s="276"/>
      <c r="K4" s="278" t="s">
        <v>186</v>
      </c>
      <c r="L4" s="310"/>
      <c r="M4" s="53"/>
      <c r="N4" s="53"/>
      <c r="O4" s="53"/>
    </row>
    <row r="5" spans="1:16" s="45" customFormat="1" x14ac:dyDescent="0.2">
      <c r="A5" s="279">
        <v>3</v>
      </c>
      <c r="B5" s="280" t="s">
        <v>85</v>
      </c>
      <c r="C5" s="281">
        <f t="shared" si="0"/>
        <v>-800</v>
      </c>
      <c r="D5" s="282">
        <f t="shared" si="1"/>
        <v>6750</v>
      </c>
      <c r="E5" s="281">
        <v>700</v>
      </c>
      <c r="F5" s="281">
        <v>3000</v>
      </c>
      <c r="G5" s="281">
        <v>750</v>
      </c>
      <c r="H5" s="281">
        <v>2250</v>
      </c>
      <c r="I5" s="281">
        <v>800</v>
      </c>
      <c r="J5" s="281"/>
      <c r="K5" s="283">
        <v>3</v>
      </c>
      <c r="L5" s="53"/>
      <c r="M5" s="53"/>
      <c r="N5" s="53"/>
      <c r="O5" s="53"/>
    </row>
    <row r="6" spans="1:16" s="45" customFormat="1" x14ac:dyDescent="0.2">
      <c r="A6" s="42">
        <v>4</v>
      </c>
      <c r="B6" s="238" t="s">
        <v>76</v>
      </c>
      <c r="C6" s="53">
        <f t="shared" si="0"/>
        <v>-1900</v>
      </c>
      <c r="D6" s="101">
        <f t="shared" si="1"/>
        <v>5650</v>
      </c>
      <c r="E6" s="53">
        <v>300</v>
      </c>
      <c r="F6" s="53">
        <v>1750</v>
      </c>
      <c r="G6" s="53">
        <v>1350</v>
      </c>
      <c r="H6" s="53">
        <v>2250</v>
      </c>
      <c r="I6" s="53">
        <v>0</v>
      </c>
      <c r="J6" s="53"/>
      <c r="K6" s="55" t="s">
        <v>188</v>
      </c>
      <c r="L6" s="53"/>
      <c r="M6" s="53"/>
      <c r="N6" s="53"/>
      <c r="O6" s="53"/>
    </row>
    <row r="7" spans="1:16" s="45" customFormat="1" x14ac:dyDescent="0.2">
      <c r="A7" s="42">
        <v>8</v>
      </c>
      <c r="B7" s="238" t="s">
        <v>134</v>
      </c>
      <c r="C7" s="53">
        <f t="shared" si="0"/>
        <v>-1900</v>
      </c>
      <c r="D7" s="101">
        <f t="shared" si="1"/>
        <v>5650</v>
      </c>
      <c r="E7" s="53">
        <v>3000</v>
      </c>
      <c r="F7" s="53">
        <v>0</v>
      </c>
      <c r="G7" s="53">
        <v>450</v>
      </c>
      <c r="H7" s="53">
        <v>450</v>
      </c>
      <c r="I7" s="53">
        <v>1750</v>
      </c>
      <c r="J7" s="53"/>
      <c r="K7" s="55" t="s">
        <v>188</v>
      </c>
      <c r="L7" s="53"/>
      <c r="M7" s="53"/>
      <c r="N7" s="53"/>
      <c r="O7" s="53"/>
    </row>
    <row r="8" spans="1:16" s="45" customFormat="1" x14ac:dyDescent="0.2">
      <c r="A8" s="42">
        <v>10</v>
      </c>
      <c r="B8" s="238" t="s">
        <v>80</v>
      </c>
      <c r="C8" s="53">
        <f t="shared" si="0"/>
        <v>-2100</v>
      </c>
      <c r="D8" s="101">
        <f t="shared" si="1"/>
        <v>5450</v>
      </c>
      <c r="E8" s="53">
        <v>1000</v>
      </c>
      <c r="F8" s="53">
        <v>0</v>
      </c>
      <c r="G8" s="53">
        <v>750</v>
      </c>
      <c r="H8" s="53">
        <v>950</v>
      </c>
      <c r="I8" s="53">
        <v>2750</v>
      </c>
      <c r="J8" s="53"/>
      <c r="K8" s="55">
        <v>6</v>
      </c>
      <c r="L8" s="53"/>
      <c r="M8" s="53"/>
      <c r="N8" s="53"/>
      <c r="O8" s="53"/>
    </row>
    <row r="9" spans="1:16" s="45" customFormat="1" x14ac:dyDescent="0.2">
      <c r="A9" s="42">
        <v>5</v>
      </c>
      <c r="B9" s="238" t="s">
        <v>75</v>
      </c>
      <c r="C9" s="53">
        <f t="shared" si="0"/>
        <v>-2475</v>
      </c>
      <c r="D9" s="101">
        <f t="shared" si="1"/>
        <v>5075</v>
      </c>
      <c r="E9" s="53">
        <v>2500</v>
      </c>
      <c r="F9" s="53">
        <v>425</v>
      </c>
      <c r="G9" s="53">
        <v>1350</v>
      </c>
      <c r="H9" s="53">
        <v>400</v>
      </c>
      <c r="I9" s="53">
        <v>800</v>
      </c>
      <c r="J9" s="53"/>
      <c r="K9" s="55">
        <v>7</v>
      </c>
      <c r="L9" s="53"/>
      <c r="M9" s="53"/>
      <c r="N9" s="53"/>
      <c r="O9" s="53"/>
    </row>
    <row r="10" spans="1:16" s="45" customFormat="1" x14ac:dyDescent="0.2">
      <c r="A10" s="42">
        <v>12</v>
      </c>
      <c r="B10" s="238" t="s">
        <v>79</v>
      </c>
      <c r="C10" s="53">
        <f t="shared" si="0"/>
        <v>-3050</v>
      </c>
      <c r="D10" s="101">
        <f t="shared" si="1"/>
        <v>4500</v>
      </c>
      <c r="E10" s="53">
        <v>600</v>
      </c>
      <c r="F10" s="53">
        <v>600</v>
      </c>
      <c r="G10" s="53">
        <v>500</v>
      </c>
      <c r="H10" s="53">
        <v>550</v>
      </c>
      <c r="I10" s="53">
        <v>2750</v>
      </c>
      <c r="J10" s="53"/>
      <c r="K10" s="55">
        <v>8</v>
      </c>
      <c r="L10" s="53"/>
      <c r="M10" s="53"/>
      <c r="N10" s="53"/>
      <c r="O10" s="53"/>
    </row>
    <row r="11" spans="1:16" s="45" customFormat="1" x14ac:dyDescent="0.2">
      <c r="A11" s="145" t="s">
        <v>184</v>
      </c>
      <c r="B11" s="238" t="s">
        <v>77</v>
      </c>
      <c r="C11" s="53">
        <f t="shared" si="0"/>
        <v>-3225</v>
      </c>
      <c r="D11" s="101">
        <f t="shared" si="1"/>
        <v>4325</v>
      </c>
      <c r="E11" s="53">
        <v>400</v>
      </c>
      <c r="F11" s="53">
        <v>600</v>
      </c>
      <c r="G11" s="53">
        <v>0</v>
      </c>
      <c r="H11" s="53">
        <v>3000</v>
      </c>
      <c r="I11" s="53">
        <v>325</v>
      </c>
      <c r="J11" s="53"/>
      <c r="K11" s="55">
        <v>9</v>
      </c>
      <c r="L11" s="53"/>
      <c r="M11" s="53"/>
      <c r="N11" s="53"/>
      <c r="O11" s="53"/>
    </row>
    <row r="12" spans="1:16" s="45" customFormat="1" x14ac:dyDescent="0.2">
      <c r="A12" s="145" t="s">
        <v>184</v>
      </c>
      <c r="B12" s="238" t="s">
        <v>84</v>
      </c>
      <c r="C12" s="53">
        <f t="shared" si="0"/>
        <v>-3550</v>
      </c>
      <c r="D12" s="101">
        <f t="shared" si="1"/>
        <v>4000</v>
      </c>
      <c r="E12" s="53">
        <v>1500</v>
      </c>
      <c r="F12" s="53">
        <v>600</v>
      </c>
      <c r="G12" s="53">
        <v>1350</v>
      </c>
      <c r="H12" s="53">
        <v>550</v>
      </c>
      <c r="I12" s="53">
        <v>450</v>
      </c>
      <c r="J12" s="53"/>
      <c r="K12" s="55">
        <v>10</v>
      </c>
      <c r="L12" s="53"/>
      <c r="M12" s="53"/>
      <c r="N12" s="53"/>
      <c r="O12" s="53"/>
    </row>
    <row r="13" spans="1:16" s="45" customFormat="1" x14ac:dyDescent="0.2">
      <c r="A13" s="42">
        <v>9</v>
      </c>
      <c r="B13" s="238" t="s">
        <v>133</v>
      </c>
      <c r="C13" s="53">
        <f t="shared" si="0"/>
        <v>-4450</v>
      </c>
      <c r="D13" s="101">
        <f t="shared" si="1"/>
        <v>3100</v>
      </c>
      <c r="E13" s="53">
        <v>500</v>
      </c>
      <c r="F13" s="53">
        <v>950</v>
      </c>
      <c r="G13" s="53">
        <v>600</v>
      </c>
      <c r="H13" s="53">
        <v>700</v>
      </c>
      <c r="I13" s="53">
        <v>950</v>
      </c>
      <c r="J13" s="53"/>
      <c r="K13" s="55">
        <v>11</v>
      </c>
      <c r="L13" s="53"/>
      <c r="M13" s="53"/>
      <c r="N13" s="53"/>
      <c r="O13" s="53"/>
    </row>
    <row r="14" spans="1:16" s="45" customFormat="1" x14ac:dyDescent="0.2">
      <c r="A14" s="42">
        <v>11</v>
      </c>
      <c r="B14" s="238" t="s">
        <v>146</v>
      </c>
      <c r="C14" s="53">
        <f t="shared" si="0"/>
        <v>-4700</v>
      </c>
      <c r="D14" s="101">
        <f t="shared" si="1"/>
        <v>2850</v>
      </c>
      <c r="E14" s="53">
        <v>250</v>
      </c>
      <c r="F14" s="53">
        <v>800</v>
      </c>
      <c r="G14" s="53">
        <v>1350</v>
      </c>
      <c r="H14" s="53">
        <v>0</v>
      </c>
      <c r="I14" s="53">
        <v>450</v>
      </c>
      <c r="J14" s="53"/>
      <c r="K14" s="55">
        <v>12</v>
      </c>
      <c r="L14" s="53"/>
      <c r="M14" s="53"/>
      <c r="N14" s="53"/>
      <c r="O14" s="53"/>
    </row>
    <row r="15" spans="1:16" s="45" customFormat="1" x14ac:dyDescent="0.2">
      <c r="A15" s="42">
        <v>13</v>
      </c>
      <c r="B15" s="238" t="s">
        <v>136</v>
      </c>
      <c r="C15" s="53">
        <f t="shared" si="0"/>
        <v>-4925</v>
      </c>
      <c r="D15" s="101">
        <f t="shared" si="1"/>
        <v>2625</v>
      </c>
      <c r="E15" s="53">
        <v>450</v>
      </c>
      <c r="F15" s="53">
        <v>425</v>
      </c>
      <c r="G15" s="53">
        <v>0</v>
      </c>
      <c r="H15" s="53">
        <v>950</v>
      </c>
      <c r="I15" s="53">
        <v>800</v>
      </c>
      <c r="J15" s="53"/>
      <c r="K15" s="55">
        <v>13</v>
      </c>
      <c r="L15" s="53"/>
      <c r="M15" s="53"/>
      <c r="N15" s="53"/>
      <c r="O15" s="53"/>
    </row>
    <row r="16" spans="1:16" s="45" customFormat="1" x14ac:dyDescent="0.2">
      <c r="A16" s="145" t="s">
        <v>185</v>
      </c>
      <c r="B16" s="238" t="s">
        <v>81</v>
      </c>
      <c r="C16" s="53">
        <f t="shared" si="0"/>
        <v>-5550</v>
      </c>
      <c r="D16" s="101">
        <f t="shared" si="1"/>
        <v>2000</v>
      </c>
      <c r="E16" s="53">
        <v>900</v>
      </c>
      <c r="F16" s="53">
        <v>300</v>
      </c>
      <c r="G16" s="53">
        <v>0</v>
      </c>
      <c r="H16" s="53">
        <v>350</v>
      </c>
      <c r="I16" s="53">
        <v>450</v>
      </c>
      <c r="J16" s="53"/>
      <c r="K16" s="55">
        <v>14</v>
      </c>
      <c r="L16" s="53"/>
      <c r="M16" s="53"/>
      <c r="N16" s="53"/>
      <c r="O16" s="53"/>
    </row>
    <row r="17" spans="1:15" s="45" customFormat="1" x14ac:dyDescent="0.2">
      <c r="A17" s="145" t="s">
        <v>185</v>
      </c>
      <c r="B17" s="238" t="s">
        <v>83</v>
      </c>
      <c r="C17" s="53">
        <f t="shared" si="0"/>
        <v>-5675</v>
      </c>
      <c r="D17" s="101">
        <f t="shared" si="1"/>
        <v>1875</v>
      </c>
      <c r="E17" s="53">
        <v>200</v>
      </c>
      <c r="F17" s="53">
        <v>950</v>
      </c>
      <c r="G17" s="53">
        <v>400</v>
      </c>
      <c r="H17" s="53">
        <v>0</v>
      </c>
      <c r="I17" s="53">
        <v>325</v>
      </c>
      <c r="J17" s="53"/>
      <c r="K17" s="55">
        <v>15</v>
      </c>
      <c r="L17" s="53"/>
      <c r="M17" s="53"/>
      <c r="N17" s="53"/>
      <c r="O17" s="53"/>
    </row>
    <row r="18" spans="1:15" s="45" customFormat="1" x14ac:dyDescent="0.2">
      <c r="A18" s="42">
        <v>16</v>
      </c>
      <c r="B18" s="238" t="s">
        <v>82</v>
      </c>
      <c r="C18" s="53">
        <f t="shared" si="0"/>
        <v>-6300</v>
      </c>
      <c r="D18" s="101">
        <f t="shared" si="1"/>
        <v>1250</v>
      </c>
      <c r="E18" s="53">
        <v>350</v>
      </c>
      <c r="F18" s="53">
        <v>350</v>
      </c>
      <c r="G18" s="53">
        <v>0</v>
      </c>
      <c r="H18" s="53">
        <v>300</v>
      </c>
      <c r="I18" s="53">
        <v>250</v>
      </c>
      <c r="J18" s="53"/>
      <c r="K18" s="55">
        <v>16</v>
      </c>
      <c r="L18" s="53"/>
      <c r="M18" s="53"/>
      <c r="N18" s="53"/>
      <c r="O18" s="53"/>
    </row>
    <row r="44" spans="1:18" ht="24.95" customHeight="1" x14ac:dyDescent="0.2">
      <c r="A44" s="10" t="s">
        <v>7</v>
      </c>
      <c r="B44" s="10" t="s">
        <v>70</v>
      </c>
      <c r="C44" s="100" t="s">
        <v>71</v>
      </c>
      <c r="D44" s="100" t="s">
        <v>86</v>
      </c>
      <c r="E44" s="10">
        <v>1</v>
      </c>
      <c r="F44" s="10">
        <v>2</v>
      </c>
      <c r="G44" s="10">
        <v>3</v>
      </c>
      <c r="H44" s="10">
        <v>4</v>
      </c>
      <c r="I44" s="10">
        <v>5</v>
      </c>
      <c r="J44" s="10">
        <v>6</v>
      </c>
      <c r="K44" s="10">
        <v>7</v>
      </c>
      <c r="L44" s="10">
        <v>8</v>
      </c>
      <c r="M44" s="10">
        <v>9</v>
      </c>
      <c r="N44" s="10">
        <v>10</v>
      </c>
      <c r="O44" s="10">
        <v>11</v>
      </c>
    </row>
    <row r="45" spans="1:18" x14ac:dyDescent="0.2">
      <c r="B45" s="10" t="s">
        <v>73</v>
      </c>
      <c r="C45" s="10"/>
    </row>
    <row r="46" spans="1:18" s="45" customFormat="1" x14ac:dyDescent="0.2">
      <c r="A46" s="147">
        <v>1</v>
      </c>
      <c r="B46" s="146" t="s">
        <v>134</v>
      </c>
      <c r="C46" s="147">
        <f t="shared" ref="C46:C61" si="2">$D$46-D46</f>
        <v>0</v>
      </c>
      <c r="D46" s="228">
        <f t="shared" ref="D46:D61" si="3">SUM(E46:O46)</f>
        <v>17405</v>
      </c>
      <c r="E46" s="142">
        <v>375</v>
      </c>
      <c r="F46" s="142">
        <v>2250</v>
      </c>
      <c r="G46" s="142">
        <v>1500</v>
      </c>
      <c r="H46" s="142">
        <v>3000</v>
      </c>
      <c r="I46" s="142">
        <v>1000</v>
      </c>
      <c r="J46" s="142">
        <v>2250</v>
      </c>
      <c r="K46" s="141">
        <v>980</v>
      </c>
      <c r="L46" s="141">
        <v>1750</v>
      </c>
      <c r="M46" s="141">
        <v>900</v>
      </c>
      <c r="N46" s="141">
        <v>900</v>
      </c>
      <c r="O46" s="141">
        <v>2500</v>
      </c>
      <c r="Q46" s="102"/>
    </row>
    <row r="47" spans="1:18" s="45" customFormat="1" x14ac:dyDescent="0.2">
      <c r="A47" s="145">
        <v>4</v>
      </c>
      <c r="B47" s="238" t="s">
        <v>75</v>
      </c>
      <c r="C47" s="145">
        <f t="shared" si="2"/>
        <v>2880</v>
      </c>
      <c r="D47" s="55">
        <f t="shared" si="3"/>
        <v>14525</v>
      </c>
      <c r="E47" s="42">
        <v>950</v>
      </c>
      <c r="F47" s="42">
        <v>325</v>
      </c>
      <c r="G47" s="42">
        <v>2000</v>
      </c>
      <c r="H47" s="42">
        <v>2500</v>
      </c>
      <c r="I47" s="42">
        <v>800</v>
      </c>
      <c r="J47" s="42">
        <v>3000</v>
      </c>
      <c r="K47" s="53">
        <v>0</v>
      </c>
      <c r="L47" s="53">
        <v>3000</v>
      </c>
      <c r="M47" s="53">
        <v>600</v>
      </c>
      <c r="N47" s="53">
        <v>650</v>
      </c>
      <c r="O47" s="53">
        <v>700</v>
      </c>
      <c r="Q47" s="102"/>
    </row>
    <row r="48" spans="1:18" s="55" customFormat="1" x14ac:dyDescent="0.2">
      <c r="A48" s="147">
        <v>2</v>
      </c>
      <c r="B48" s="146" t="s">
        <v>145</v>
      </c>
      <c r="C48" s="147">
        <f t="shared" si="2"/>
        <v>3205</v>
      </c>
      <c r="D48" s="228">
        <f t="shared" si="3"/>
        <v>14200</v>
      </c>
      <c r="E48" s="142">
        <v>1750</v>
      </c>
      <c r="F48" s="142">
        <v>2250</v>
      </c>
      <c r="G48" s="142">
        <v>950</v>
      </c>
      <c r="H48" s="142">
        <v>950</v>
      </c>
      <c r="I48" s="142">
        <v>1000</v>
      </c>
      <c r="J48" s="142">
        <v>950</v>
      </c>
      <c r="K48" s="141">
        <v>600</v>
      </c>
      <c r="L48" s="141">
        <v>1750</v>
      </c>
      <c r="M48" s="141">
        <v>1000</v>
      </c>
      <c r="N48" s="141">
        <v>3000</v>
      </c>
      <c r="O48" s="141">
        <v>0</v>
      </c>
      <c r="P48" s="45"/>
      <c r="Q48" s="102"/>
      <c r="R48" s="45"/>
    </row>
    <row r="49" spans="1:18" s="45" customFormat="1" x14ac:dyDescent="0.2">
      <c r="A49" s="145">
        <v>6</v>
      </c>
      <c r="B49" s="238" t="s">
        <v>84</v>
      </c>
      <c r="C49" s="145">
        <f t="shared" si="2"/>
        <v>3205</v>
      </c>
      <c r="D49" s="55">
        <f t="shared" si="3"/>
        <v>14200</v>
      </c>
      <c r="E49" s="42">
        <v>800</v>
      </c>
      <c r="F49" s="42">
        <v>325</v>
      </c>
      <c r="G49" s="42">
        <v>3000</v>
      </c>
      <c r="H49" s="42">
        <v>750</v>
      </c>
      <c r="I49" s="42">
        <v>350</v>
      </c>
      <c r="J49" s="53">
        <v>575</v>
      </c>
      <c r="K49" s="53">
        <v>2250</v>
      </c>
      <c r="L49" s="53">
        <v>750</v>
      </c>
      <c r="M49" s="53">
        <v>3000</v>
      </c>
      <c r="N49" s="53">
        <v>900</v>
      </c>
      <c r="O49" s="53">
        <v>1500</v>
      </c>
      <c r="P49" s="44"/>
      <c r="Q49" s="102"/>
      <c r="R49" s="53"/>
    </row>
    <row r="50" spans="1:18" s="45" customFormat="1" x14ac:dyDescent="0.2">
      <c r="A50" s="147">
        <v>3</v>
      </c>
      <c r="B50" s="146" t="s">
        <v>80</v>
      </c>
      <c r="C50" s="147">
        <f t="shared" si="2"/>
        <v>3550</v>
      </c>
      <c r="D50" s="228">
        <f t="shared" si="3"/>
        <v>13855</v>
      </c>
      <c r="E50" s="142">
        <v>950</v>
      </c>
      <c r="F50" s="142">
        <v>600</v>
      </c>
      <c r="G50" s="142">
        <v>2500</v>
      </c>
      <c r="H50" s="142">
        <v>2000</v>
      </c>
      <c r="I50" s="142">
        <v>425</v>
      </c>
      <c r="J50" s="142">
        <v>2250</v>
      </c>
      <c r="K50" s="141">
        <v>980</v>
      </c>
      <c r="L50" s="141">
        <v>1750</v>
      </c>
      <c r="M50" s="141">
        <v>1750</v>
      </c>
      <c r="N50" s="141">
        <v>650</v>
      </c>
      <c r="O50" s="141">
        <v>0</v>
      </c>
      <c r="Q50" s="102"/>
    </row>
    <row r="51" spans="1:18" s="45" customFormat="1" x14ac:dyDescent="0.2">
      <c r="A51" s="145">
        <v>5</v>
      </c>
      <c r="B51" s="238" t="s">
        <v>81</v>
      </c>
      <c r="C51" s="145">
        <f t="shared" si="2"/>
        <v>3980</v>
      </c>
      <c r="D51" s="55">
        <f t="shared" si="3"/>
        <v>13425</v>
      </c>
      <c r="E51" s="42">
        <v>700</v>
      </c>
      <c r="F51" s="42">
        <v>850</v>
      </c>
      <c r="G51" s="42">
        <v>700</v>
      </c>
      <c r="H51" s="42">
        <v>350</v>
      </c>
      <c r="I51" s="42">
        <v>1000</v>
      </c>
      <c r="J51" s="53">
        <v>575</v>
      </c>
      <c r="K51" s="53">
        <v>2250</v>
      </c>
      <c r="L51" s="53">
        <v>0</v>
      </c>
      <c r="M51" s="53">
        <v>4750</v>
      </c>
      <c r="N51" s="53">
        <v>1750</v>
      </c>
      <c r="O51" s="53">
        <v>500</v>
      </c>
      <c r="Q51" s="102"/>
    </row>
    <row r="52" spans="1:18" s="45" customFormat="1" x14ac:dyDescent="0.2">
      <c r="A52" s="147">
        <v>7</v>
      </c>
      <c r="B52" s="146" t="s">
        <v>78</v>
      </c>
      <c r="C52" s="147">
        <f t="shared" si="2"/>
        <v>5730</v>
      </c>
      <c r="D52" s="228">
        <f t="shared" si="3"/>
        <v>11675</v>
      </c>
      <c r="E52" s="142">
        <v>375</v>
      </c>
      <c r="F52" s="142">
        <v>850</v>
      </c>
      <c r="G52" s="142">
        <v>700</v>
      </c>
      <c r="H52" s="142">
        <v>1500</v>
      </c>
      <c r="I52" s="142">
        <v>3000</v>
      </c>
      <c r="J52" s="142">
        <v>1500</v>
      </c>
      <c r="K52" s="141">
        <v>475</v>
      </c>
      <c r="L52" s="141">
        <v>600</v>
      </c>
      <c r="M52" s="141">
        <v>700</v>
      </c>
      <c r="N52" s="141">
        <v>475</v>
      </c>
      <c r="O52" s="141">
        <v>1500</v>
      </c>
      <c r="Q52" s="102"/>
    </row>
    <row r="53" spans="1:18" s="45" customFormat="1" x14ac:dyDescent="0.2">
      <c r="A53" s="145">
        <v>8</v>
      </c>
      <c r="B53" s="238" t="s">
        <v>85</v>
      </c>
      <c r="C53" s="145">
        <f t="shared" si="2"/>
        <v>6425</v>
      </c>
      <c r="D53" s="55">
        <f t="shared" si="3"/>
        <v>10980</v>
      </c>
      <c r="E53" s="42">
        <v>3000</v>
      </c>
      <c r="F53" s="42">
        <v>425</v>
      </c>
      <c r="G53" s="42">
        <v>950</v>
      </c>
      <c r="H53" s="42">
        <v>950</v>
      </c>
      <c r="I53" s="42">
        <v>600</v>
      </c>
      <c r="J53" s="53">
        <v>575</v>
      </c>
      <c r="K53" s="53">
        <v>980</v>
      </c>
      <c r="L53" s="53">
        <v>0</v>
      </c>
      <c r="M53" s="53">
        <v>1750</v>
      </c>
      <c r="N53" s="53">
        <v>900</v>
      </c>
      <c r="O53" s="53">
        <v>850</v>
      </c>
      <c r="Q53" s="102"/>
    </row>
    <row r="54" spans="1:18" s="45" customFormat="1" x14ac:dyDescent="0.2">
      <c r="A54" s="147">
        <v>11</v>
      </c>
      <c r="B54" s="146" t="s">
        <v>79</v>
      </c>
      <c r="C54" s="147">
        <f t="shared" si="2"/>
        <v>7025</v>
      </c>
      <c r="D54" s="228">
        <f t="shared" si="3"/>
        <v>10380</v>
      </c>
      <c r="E54" s="142">
        <v>1750</v>
      </c>
      <c r="F54" s="142">
        <v>600</v>
      </c>
      <c r="G54" s="142">
        <v>325</v>
      </c>
      <c r="H54" s="142">
        <v>0</v>
      </c>
      <c r="I54" s="142">
        <v>0</v>
      </c>
      <c r="J54" s="142">
        <v>0</v>
      </c>
      <c r="K54" s="141">
        <v>980</v>
      </c>
      <c r="L54" s="141">
        <v>750</v>
      </c>
      <c r="M54" s="141">
        <v>2500</v>
      </c>
      <c r="N54" s="141">
        <v>475</v>
      </c>
      <c r="O54" s="141">
        <v>3000</v>
      </c>
      <c r="Q54" s="102"/>
    </row>
    <row r="55" spans="1:18" s="44" customFormat="1" x14ac:dyDescent="0.2">
      <c r="A55" s="145">
        <v>9</v>
      </c>
      <c r="B55" s="238" t="s">
        <v>133</v>
      </c>
      <c r="C55" s="145">
        <f t="shared" si="2"/>
        <v>7630</v>
      </c>
      <c r="D55" s="55">
        <f t="shared" si="3"/>
        <v>9775</v>
      </c>
      <c r="E55" s="42">
        <v>550</v>
      </c>
      <c r="F55" s="42">
        <v>2250</v>
      </c>
      <c r="G55" s="42">
        <v>700</v>
      </c>
      <c r="H55" s="42">
        <v>750</v>
      </c>
      <c r="I55" s="42">
        <v>2000</v>
      </c>
      <c r="J55" s="42">
        <v>950</v>
      </c>
      <c r="K55" s="53">
        <v>0</v>
      </c>
      <c r="L55" s="53">
        <v>1750</v>
      </c>
      <c r="M55" s="53">
        <v>0</v>
      </c>
      <c r="N55" s="53">
        <v>400</v>
      </c>
      <c r="O55" s="53">
        <v>425</v>
      </c>
      <c r="P55" s="55"/>
      <c r="Q55" s="102"/>
      <c r="R55" s="55"/>
    </row>
    <row r="56" spans="1:18" s="45" customFormat="1" x14ac:dyDescent="0.2">
      <c r="A56" s="147">
        <v>10</v>
      </c>
      <c r="B56" s="146" t="s">
        <v>136</v>
      </c>
      <c r="C56" s="147">
        <f t="shared" si="2"/>
        <v>7850</v>
      </c>
      <c r="D56" s="228">
        <f t="shared" si="3"/>
        <v>9555</v>
      </c>
      <c r="E56" s="142">
        <v>2500</v>
      </c>
      <c r="F56" s="142">
        <v>425</v>
      </c>
      <c r="G56" s="142">
        <v>475</v>
      </c>
      <c r="H56" s="142">
        <v>600</v>
      </c>
      <c r="I56" s="142">
        <v>2500</v>
      </c>
      <c r="J56" s="141">
        <v>575</v>
      </c>
      <c r="K56" s="141">
        <v>980</v>
      </c>
      <c r="L56" s="141">
        <v>900</v>
      </c>
      <c r="M56" s="141">
        <v>0</v>
      </c>
      <c r="N56" s="141">
        <v>0</v>
      </c>
      <c r="O56" s="141">
        <v>600</v>
      </c>
      <c r="Q56" s="102"/>
      <c r="R56" s="53"/>
    </row>
    <row r="57" spans="1:18" s="45" customFormat="1" x14ac:dyDescent="0.2">
      <c r="A57" s="145">
        <v>12</v>
      </c>
      <c r="B57" s="238" t="s">
        <v>77</v>
      </c>
      <c r="C57" s="145">
        <f t="shared" si="2"/>
        <v>9705</v>
      </c>
      <c r="D57" s="55">
        <f t="shared" si="3"/>
        <v>7700</v>
      </c>
      <c r="E57" s="42">
        <v>450</v>
      </c>
      <c r="F57" s="42">
        <v>2250</v>
      </c>
      <c r="G57" s="42">
        <v>200</v>
      </c>
      <c r="H57" s="42">
        <v>475</v>
      </c>
      <c r="I57" s="42">
        <v>0</v>
      </c>
      <c r="J57" s="53">
        <v>575</v>
      </c>
      <c r="K57" s="53">
        <v>0</v>
      </c>
      <c r="L57" s="53">
        <v>0</v>
      </c>
      <c r="M57" s="53">
        <v>400</v>
      </c>
      <c r="N57" s="53">
        <v>2500</v>
      </c>
      <c r="O57" s="53">
        <v>850</v>
      </c>
      <c r="P57" s="44"/>
      <c r="Q57" s="102"/>
      <c r="R57" s="53"/>
    </row>
    <row r="58" spans="1:18" s="45" customFormat="1" x14ac:dyDescent="0.2">
      <c r="A58" s="147">
        <v>13</v>
      </c>
      <c r="B58" s="146" t="s">
        <v>82</v>
      </c>
      <c r="C58" s="147">
        <f t="shared" si="2"/>
        <v>10555</v>
      </c>
      <c r="D58" s="228">
        <f t="shared" si="3"/>
        <v>6850</v>
      </c>
      <c r="E58" s="142">
        <v>250</v>
      </c>
      <c r="F58" s="142">
        <v>600</v>
      </c>
      <c r="G58" s="142">
        <v>325</v>
      </c>
      <c r="H58" s="142">
        <v>400</v>
      </c>
      <c r="I58" s="142">
        <v>425</v>
      </c>
      <c r="J58" s="142">
        <v>350</v>
      </c>
      <c r="K58" s="141">
        <v>3000</v>
      </c>
      <c r="L58" s="141">
        <v>0</v>
      </c>
      <c r="M58" s="141">
        <v>800</v>
      </c>
      <c r="N58" s="141">
        <v>350</v>
      </c>
      <c r="O58" s="141">
        <v>350</v>
      </c>
      <c r="Q58" s="102"/>
    </row>
    <row r="59" spans="1:18" s="45" customFormat="1" x14ac:dyDescent="0.2">
      <c r="A59" s="145">
        <v>14</v>
      </c>
      <c r="B59" s="238" t="s">
        <v>76</v>
      </c>
      <c r="C59" s="145">
        <f t="shared" si="2"/>
        <v>10955</v>
      </c>
      <c r="D59" s="55">
        <f t="shared" si="3"/>
        <v>6450</v>
      </c>
      <c r="E59" s="42">
        <v>550</v>
      </c>
      <c r="F59" s="42">
        <v>1000</v>
      </c>
      <c r="G59" s="42">
        <v>250</v>
      </c>
      <c r="H59" s="42">
        <v>475</v>
      </c>
      <c r="I59" s="42">
        <v>600</v>
      </c>
      <c r="J59" s="53">
        <v>575</v>
      </c>
      <c r="K59" s="53">
        <v>475</v>
      </c>
      <c r="L59" s="53">
        <v>0</v>
      </c>
      <c r="M59" s="53">
        <v>475</v>
      </c>
      <c r="N59" s="53">
        <v>1750</v>
      </c>
      <c r="O59" s="53">
        <v>300</v>
      </c>
      <c r="Q59" s="102"/>
      <c r="R59" s="53"/>
    </row>
    <row r="60" spans="1:18" s="45" customFormat="1" x14ac:dyDescent="0.2">
      <c r="A60" s="147">
        <v>16</v>
      </c>
      <c r="B60" s="146" t="s">
        <v>146</v>
      </c>
      <c r="C60" s="147">
        <f t="shared" si="2"/>
        <v>14505</v>
      </c>
      <c r="D60" s="228">
        <f t="shared" si="3"/>
        <v>2900</v>
      </c>
      <c r="E60" s="142">
        <v>200</v>
      </c>
      <c r="F60" s="142">
        <v>200</v>
      </c>
      <c r="G60" s="142">
        <v>400</v>
      </c>
      <c r="H60" s="142">
        <v>0</v>
      </c>
      <c r="I60" s="142">
        <v>600</v>
      </c>
      <c r="J60" s="142">
        <v>0</v>
      </c>
      <c r="K60" s="141">
        <v>0</v>
      </c>
      <c r="L60" s="141">
        <v>0</v>
      </c>
      <c r="M60" s="141">
        <v>0</v>
      </c>
      <c r="N60" s="141">
        <v>0</v>
      </c>
      <c r="O60" s="141">
        <v>1500</v>
      </c>
      <c r="Q60" s="102"/>
    </row>
    <row r="61" spans="1:18" s="44" customFormat="1" x14ac:dyDescent="0.2">
      <c r="A61" s="145">
        <v>15</v>
      </c>
      <c r="B61" s="238" t="s">
        <v>83</v>
      </c>
      <c r="C61" s="145">
        <f t="shared" si="2"/>
        <v>14755</v>
      </c>
      <c r="D61" s="55">
        <f t="shared" si="3"/>
        <v>2650</v>
      </c>
      <c r="E61" s="42">
        <v>300</v>
      </c>
      <c r="F61" s="42">
        <v>250</v>
      </c>
      <c r="G61" s="42">
        <v>475</v>
      </c>
      <c r="H61" s="42">
        <v>300</v>
      </c>
      <c r="I61" s="42">
        <v>300</v>
      </c>
      <c r="J61" s="42">
        <v>300</v>
      </c>
      <c r="K61" s="53">
        <v>0</v>
      </c>
      <c r="L61" s="53">
        <v>0</v>
      </c>
      <c r="M61" s="53">
        <v>0</v>
      </c>
      <c r="N61" s="53">
        <v>300</v>
      </c>
      <c r="O61" s="53">
        <v>425</v>
      </c>
      <c r="P61" s="45"/>
      <c r="Q61" s="102"/>
      <c r="R61" s="45"/>
    </row>
    <row r="62" spans="1:18" s="44" customFormat="1" x14ac:dyDescent="0.2">
      <c r="C62" s="53"/>
      <c r="R62" s="53"/>
    </row>
    <row r="63" spans="1:18" s="45" customFormat="1" x14ac:dyDescent="0.2">
      <c r="C63" s="53"/>
      <c r="R63" s="53"/>
    </row>
    <row r="64" spans="1:18" s="44" customFormat="1" x14ac:dyDescent="0.2">
      <c r="C64" s="53"/>
      <c r="R64" s="53"/>
    </row>
    <row r="65" spans="1:18" s="45" customFormat="1" x14ac:dyDescent="0.2">
      <c r="C65" s="53"/>
      <c r="R65" s="53"/>
    </row>
    <row r="66" spans="1:18" s="44" customFormat="1" x14ac:dyDescent="0.2">
      <c r="C66" s="53"/>
      <c r="R66" s="53"/>
    </row>
    <row r="67" spans="1:18" s="45" customFormat="1" x14ac:dyDescent="0.2">
      <c r="C67" s="53"/>
      <c r="R67" s="53"/>
    </row>
    <row r="68" spans="1:18" s="44" customFormat="1" x14ac:dyDescent="0.2">
      <c r="C68" s="53"/>
      <c r="R68" s="53"/>
    </row>
    <row r="69" spans="1:18" s="45" customFormat="1" x14ac:dyDescent="0.2">
      <c r="C69" s="53"/>
      <c r="R69" s="53"/>
    </row>
    <row r="70" spans="1:18" s="44" customFormat="1" x14ac:dyDescent="0.2">
      <c r="C70" s="53"/>
      <c r="R70" s="53"/>
    </row>
    <row r="71" spans="1:18" s="45" customFormat="1" x14ac:dyDescent="0.2">
      <c r="C71" s="53"/>
      <c r="R71" s="53"/>
    </row>
    <row r="72" spans="1:18" s="44" customFormat="1" x14ac:dyDescent="0.2">
      <c r="C72" s="53"/>
      <c r="R72" s="53"/>
    </row>
    <row r="73" spans="1:18" s="45" customFormat="1" x14ac:dyDescent="0.2">
      <c r="C73" s="53"/>
      <c r="Q73" s="53"/>
      <c r="R73" s="53"/>
    </row>
    <row r="74" spans="1:18" s="45" customFormat="1" x14ac:dyDescent="0.2">
      <c r="A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</row>
    <row r="75" spans="1:18" s="45" customFormat="1" x14ac:dyDescent="0.2">
      <c r="A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</row>
    <row r="76" spans="1:18" s="55" customFormat="1" hidden="1" x14ac:dyDescent="0.2">
      <c r="D76" s="55" t="s">
        <v>72</v>
      </c>
      <c r="E76" s="55" t="s">
        <v>87</v>
      </c>
      <c r="F76" s="55">
        <v>1</v>
      </c>
      <c r="G76" s="55">
        <v>2</v>
      </c>
      <c r="H76" s="55">
        <v>3</v>
      </c>
      <c r="I76" s="55">
        <v>4</v>
      </c>
    </row>
    <row r="77" spans="1:18" s="45" customFormat="1" hidden="1" x14ac:dyDescent="0.2">
      <c r="A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</row>
    <row r="78" spans="1:18" s="45" customFormat="1" hidden="1" x14ac:dyDescent="0.2">
      <c r="A78" s="42"/>
      <c r="B78" s="45" t="s">
        <v>17</v>
      </c>
      <c r="C78" s="42"/>
      <c r="D78" s="42">
        <f t="shared" ref="D78:D93" si="4">SUM(E78:I78)</f>
        <v>0</v>
      </c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</row>
    <row r="79" spans="1:18" s="45" customFormat="1" hidden="1" x14ac:dyDescent="0.2">
      <c r="A79" s="42"/>
      <c r="B79" s="45" t="s">
        <v>88</v>
      </c>
      <c r="C79" s="42"/>
      <c r="D79" s="42">
        <f t="shared" si="4"/>
        <v>0</v>
      </c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</row>
    <row r="80" spans="1:18" s="45" customFormat="1" hidden="1" x14ac:dyDescent="0.2">
      <c r="A80" s="42"/>
      <c r="B80" s="45" t="s">
        <v>89</v>
      </c>
      <c r="C80" s="42"/>
      <c r="D80" s="42">
        <f t="shared" si="4"/>
        <v>0</v>
      </c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</row>
    <row r="81" spans="1:15" s="45" customFormat="1" hidden="1" x14ac:dyDescent="0.2">
      <c r="A81" s="42"/>
      <c r="B81" s="45" t="s">
        <v>90</v>
      </c>
      <c r="C81" s="42"/>
      <c r="D81" s="42">
        <f t="shared" si="4"/>
        <v>0</v>
      </c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</row>
    <row r="82" spans="1:15" s="45" customFormat="1" hidden="1" x14ac:dyDescent="0.2">
      <c r="A82" s="42"/>
      <c r="B82" s="45" t="s">
        <v>91</v>
      </c>
      <c r="C82" s="42"/>
      <c r="D82" s="42">
        <f t="shared" si="4"/>
        <v>0</v>
      </c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</row>
    <row r="83" spans="1:15" s="45" customFormat="1" hidden="1" x14ac:dyDescent="0.2">
      <c r="A83" s="42"/>
      <c r="B83" s="45" t="s">
        <v>29</v>
      </c>
      <c r="C83" s="42"/>
      <c r="D83" s="42">
        <f t="shared" si="4"/>
        <v>0</v>
      </c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</row>
    <row r="84" spans="1:15" s="45" customFormat="1" hidden="1" x14ac:dyDescent="0.2">
      <c r="A84" s="42"/>
      <c r="B84" s="45" t="s">
        <v>22</v>
      </c>
      <c r="C84" s="42"/>
      <c r="D84" s="42">
        <f t="shared" si="4"/>
        <v>0</v>
      </c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</row>
    <row r="85" spans="1:15" s="45" customFormat="1" hidden="1" x14ac:dyDescent="0.2">
      <c r="A85" s="42"/>
      <c r="B85" s="45" t="s">
        <v>23</v>
      </c>
      <c r="C85" s="42"/>
      <c r="D85" s="42">
        <f t="shared" si="4"/>
        <v>0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</row>
    <row r="86" spans="1:15" s="45" customFormat="1" hidden="1" x14ac:dyDescent="0.2">
      <c r="A86" s="42"/>
      <c r="B86" s="45" t="s">
        <v>92</v>
      </c>
      <c r="C86" s="42"/>
      <c r="D86" s="42">
        <f t="shared" si="4"/>
        <v>0</v>
      </c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</row>
    <row r="87" spans="1:15" s="45" customFormat="1" hidden="1" x14ac:dyDescent="0.2">
      <c r="A87" s="42"/>
      <c r="B87" s="45" t="s">
        <v>93</v>
      </c>
      <c r="C87" s="42"/>
      <c r="D87" s="42">
        <f t="shared" si="4"/>
        <v>0</v>
      </c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</row>
    <row r="88" spans="1:15" s="45" customFormat="1" hidden="1" x14ac:dyDescent="0.2">
      <c r="A88" s="42"/>
      <c r="B88" s="45" t="s">
        <v>94</v>
      </c>
      <c r="C88" s="42"/>
      <c r="D88" s="42">
        <f t="shared" si="4"/>
        <v>0</v>
      </c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</row>
    <row r="89" spans="1:15" s="45" customFormat="1" hidden="1" x14ac:dyDescent="0.2">
      <c r="A89" s="42"/>
      <c r="B89" s="45" t="s">
        <v>95</v>
      </c>
      <c r="C89" s="42"/>
      <c r="D89" s="42">
        <f t="shared" si="4"/>
        <v>0</v>
      </c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</row>
    <row r="90" spans="1:15" s="45" customFormat="1" hidden="1" x14ac:dyDescent="0.2">
      <c r="A90" s="42"/>
      <c r="B90" s="45" t="s">
        <v>96</v>
      </c>
      <c r="C90" s="42"/>
      <c r="D90" s="42">
        <f t="shared" si="4"/>
        <v>0</v>
      </c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</row>
    <row r="91" spans="1:15" s="45" customFormat="1" hidden="1" x14ac:dyDescent="0.2">
      <c r="A91" s="42"/>
      <c r="B91" s="45" t="s">
        <v>19</v>
      </c>
      <c r="C91" s="42"/>
      <c r="D91" s="42">
        <f t="shared" si="4"/>
        <v>0</v>
      </c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</row>
    <row r="92" spans="1:15" s="45" customFormat="1" hidden="1" x14ac:dyDescent="0.2">
      <c r="A92" s="42"/>
      <c r="B92" s="45" t="s">
        <v>20</v>
      </c>
      <c r="C92" s="42"/>
      <c r="D92" s="42">
        <f t="shared" si="4"/>
        <v>0</v>
      </c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</row>
    <row r="93" spans="1:15" s="45" customFormat="1" hidden="1" x14ac:dyDescent="0.2">
      <c r="A93" s="42"/>
      <c r="B93" s="45" t="s">
        <v>21</v>
      </c>
      <c r="C93" s="42"/>
      <c r="D93" s="42">
        <f t="shared" si="4"/>
        <v>0</v>
      </c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</row>
    <row r="94" spans="1:15" s="45" customFormat="1" x14ac:dyDescent="0.2">
      <c r="A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</row>
    <row r="95" spans="1:15" s="45" customFormat="1" x14ac:dyDescent="0.2">
      <c r="A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</row>
    <row r="96" spans="1:15" s="45" customFormat="1" x14ac:dyDescent="0.2">
      <c r="A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</row>
    <row r="97" spans="1:15" s="45" customFormat="1" x14ac:dyDescent="0.2">
      <c r="A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</row>
    <row r="98" spans="1:15" s="45" customFormat="1" x14ac:dyDescent="0.2">
      <c r="A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</row>
    <row r="99" spans="1:15" s="45" customFormat="1" x14ac:dyDescent="0.2">
      <c r="C99" s="53"/>
      <c r="J99" s="53"/>
      <c r="K99" s="53"/>
      <c r="L99" s="53"/>
      <c r="M99" s="53"/>
      <c r="N99" s="53"/>
      <c r="O99" s="53"/>
    </row>
    <row r="100" spans="1:15" s="45" customFormat="1" x14ac:dyDescent="0.2">
      <c r="C100" s="53"/>
      <c r="J100" s="53"/>
      <c r="K100" s="53"/>
      <c r="L100" s="53"/>
      <c r="M100" s="53"/>
      <c r="N100" s="53"/>
      <c r="O100" s="53"/>
    </row>
    <row r="101" spans="1:15" s="45" customFormat="1" x14ac:dyDescent="0.2">
      <c r="C101" s="53"/>
      <c r="J101" s="53"/>
      <c r="K101" s="53"/>
      <c r="L101" s="53"/>
      <c r="M101" s="53"/>
      <c r="N101" s="53"/>
      <c r="O101" s="53"/>
    </row>
    <row r="102" spans="1:15" s="45" customFormat="1" x14ac:dyDescent="0.2">
      <c r="C102" s="53"/>
      <c r="J102" s="53"/>
      <c r="K102" s="53"/>
      <c r="L102" s="53"/>
      <c r="M102" s="53"/>
      <c r="N102" s="53"/>
      <c r="O102" s="53"/>
    </row>
    <row r="103" spans="1:15" s="45" customFormat="1" x14ac:dyDescent="0.2">
      <c r="C103" s="53"/>
      <c r="J103" s="53"/>
      <c r="K103" s="53"/>
      <c r="L103" s="53"/>
      <c r="M103" s="53"/>
      <c r="N103" s="53"/>
      <c r="O103" s="53"/>
    </row>
    <row r="104" spans="1:15" s="45" customFormat="1" x14ac:dyDescent="0.2">
      <c r="C104" s="53"/>
      <c r="J104" s="53"/>
      <c r="K104" s="53"/>
      <c r="L104" s="53"/>
      <c r="M104" s="53"/>
      <c r="N104" s="53"/>
      <c r="O104" s="53"/>
    </row>
    <row r="105" spans="1:15" s="45" customFormat="1" x14ac:dyDescent="0.2">
      <c r="C105" s="53"/>
      <c r="J105" s="53"/>
      <c r="K105" s="53"/>
      <c r="L105" s="53"/>
      <c r="M105" s="53"/>
      <c r="N105" s="53"/>
      <c r="O105" s="53"/>
    </row>
    <row r="106" spans="1:15" s="45" customFormat="1" x14ac:dyDescent="0.2">
      <c r="C106" s="53"/>
      <c r="J106" s="53"/>
      <c r="K106" s="53"/>
      <c r="L106" s="53"/>
      <c r="M106" s="53"/>
      <c r="N106" s="53"/>
      <c r="O106" s="53"/>
    </row>
    <row r="107" spans="1:15" s="45" customFormat="1" x14ac:dyDescent="0.2">
      <c r="C107" s="53"/>
      <c r="J107" s="53"/>
      <c r="K107" s="53"/>
      <c r="L107" s="53"/>
      <c r="M107" s="53"/>
      <c r="N107" s="53"/>
      <c r="O107" s="53"/>
    </row>
    <row r="108" spans="1:15" s="45" customFormat="1" x14ac:dyDescent="0.2">
      <c r="C108" s="53"/>
      <c r="J108" s="53"/>
      <c r="K108" s="53"/>
      <c r="L108" s="53"/>
      <c r="M108" s="53"/>
      <c r="N108" s="53"/>
      <c r="O108" s="53"/>
    </row>
    <row r="109" spans="1:15" s="45" customFormat="1" x14ac:dyDescent="0.2">
      <c r="C109" s="53"/>
      <c r="J109" s="53"/>
      <c r="K109" s="53"/>
      <c r="L109" s="53"/>
      <c r="M109" s="53"/>
      <c r="N109" s="53"/>
      <c r="O109" s="53"/>
    </row>
    <row r="110" spans="1:15" s="45" customFormat="1" x14ac:dyDescent="0.2">
      <c r="C110" s="53"/>
      <c r="J110" s="53"/>
      <c r="K110" s="53"/>
      <c r="L110" s="53"/>
      <c r="M110" s="53"/>
      <c r="N110" s="53"/>
      <c r="O110" s="53"/>
    </row>
    <row r="111" spans="1:15" s="45" customFormat="1" x14ac:dyDescent="0.2">
      <c r="C111" s="53"/>
      <c r="J111" s="53"/>
      <c r="K111" s="53"/>
      <c r="L111" s="53"/>
      <c r="M111" s="53"/>
      <c r="N111" s="53"/>
      <c r="O111" s="53"/>
    </row>
    <row r="112" spans="1:15" s="45" customFormat="1" x14ac:dyDescent="0.2">
      <c r="C112" s="53"/>
      <c r="J112" s="53"/>
      <c r="K112" s="53"/>
      <c r="L112" s="53"/>
      <c r="M112" s="53"/>
      <c r="N112" s="53"/>
      <c r="O112" s="53"/>
    </row>
    <row r="113" spans="3:15" s="45" customFormat="1" x14ac:dyDescent="0.2">
      <c r="C113" s="53"/>
      <c r="J113" s="53"/>
      <c r="K113" s="53"/>
      <c r="L113" s="53"/>
      <c r="M113" s="53"/>
      <c r="N113" s="53"/>
      <c r="O113" s="53"/>
    </row>
    <row r="114" spans="3:15" s="45" customFormat="1" x14ac:dyDescent="0.2">
      <c r="C114" s="53"/>
      <c r="J114" s="53"/>
      <c r="K114" s="53"/>
      <c r="L114" s="53"/>
      <c r="M114" s="53"/>
      <c r="N114" s="53"/>
      <c r="O114" s="53"/>
    </row>
  </sheetData>
  <sortState xmlns:xlrd2="http://schemas.microsoft.com/office/spreadsheetml/2017/richdata2" ref="A3:R4">
    <sortCondition descending="1" ref="B3:B4"/>
  </sortState>
  <mergeCells count="1">
    <mergeCell ref="L3:P3"/>
  </mergeCells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  <drawing r:id="rId1"/>
  <webPublishItems count="1">
    <webPublishItem id="26075" divId="Hackers_26075" sourceType="sheet" destinationFile="C:\Users\andy\OneDrive\HGL\2021\web\Hacker League Stats\Hacker_Cup_Standings.htm" autoRepublish="1"/>
  </webPublishItem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P82"/>
  <sheetViews>
    <sheetView topLeftCell="A59" zoomScaleNormal="100" workbookViewId="0">
      <pane xSplit="1" topLeftCell="B1" activePane="topRight" state="frozen"/>
      <selection activeCell="A16" sqref="A16"/>
      <selection pane="topRight" activeCell="B59" sqref="B59:B80"/>
    </sheetView>
  </sheetViews>
  <sheetFormatPr defaultColWidth="9.140625" defaultRowHeight="14.25" x14ac:dyDescent="0.2"/>
  <cols>
    <col min="1" max="1" width="17.140625" style="192" customWidth="1"/>
    <col min="2" max="2" width="17.140625" style="157" customWidth="1"/>
    <col min="3" max="3" width="7.85546875" style="174" bestFit="1" customWidth="1"/>
    <col min="4" max="4" width="7.140625" style="45" bestFit="1" customWidth="1"/>
    <col min="5" max="19" width="4.5703125" style="45" customWidth="1"/>
    <col min="20" max="24" width="5.28515625" style="42" customWidth="1"/>
    <col min="25" max="25" width="5" style="56" customWidth="1"/>
    <col min="26" max="33" width="9.140625" style="57" hidden="1" customWidth="1"/>
    <col min="34" max="35" width="1.42578125" style="57" customWidth="1"/>
    <col min="36" max="36" width="5.5703125" style="57" customWidth="1"/>
    <col min="37" max="37" width="9.5703125" style="57" customWidth="1"/>
    <col min="38" max="38" width="9.140625" style="57"/>
    <col min="39" max="39" width="4.42578125" style="163" customWidth="1"/>
    <col min="40" max="16384" width="9.140625" style="45"/>
  </cols>
  <sheetData>
    <row r="1" spans="1:42" ht="15" x14ac:dyDescent="0.25">
      <c r="A1" s="181"/>
      <c r="C1" s="193" t="s">
        <v>97</v>
      </c>
      <c r="D1" s="325">
        <v>2021</v>
      </c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70"/>
      <c r="T1" s="325">
        <v>2020</v>
      </c>
      <c r="U1" s="325"/>
      <c r="V1" s="325"/>
      <c r="W1" s="325"/>
      <c r="X1" s="325"/>
      <c r="Y1" s="325"/>
      <c r="Z1" s="66"/>
      <c r="AA1" s="66"/>
      <c r="AB1" s="66"/>
      <c r="AC1" s="66"/>
      <c r="AD1" s="66"/>
      <c r="AE1" s="66"/>
      <c r="AF1" s="66"/>
      <c r="AG1" s="66"/>
      <c r="AH1" s="59"/>
      <c r="AI1" s="59"/>
      <c r="AJ1" s="67"/>
      <c r="AK1" s="67"/>
      <c r="AL1" s="67" t="s">
        <v>14</v>
      </c>
      <c r="AM1" s="159"/>
    </row>
    <row r="2" spans="1:42" ht="15" x14ac:dyDescent="0.25">
      <c r="A2" s="181"/>
      <c r="C2" s="193" t="s">
        <v>98</v>
      </c>
      <c r="D2" s="58">
        <v>15</v>
      </c>
      <c r="E2" s="58">
        <v>14</v>
      </c>
      <c r="F2" s="58">
        <v>13</v>
      </c>
      <c r="G2" s="58">
        <v>12</v>
      </c>
      <c r="H2" s="58">
        <v>11</v>
      </c>
      <c r="I2" s="58">
        <v>10</v>
      </c>
      <c r="J2" s="58">
        <v>9</v>
      </c>
      <c r="K2" s="58">
        <v>8</v>
      </c>
      <c r="L2" s="58">
        <v>7</v>
      </c>
      <c r="M2" s="58">
        <v>6</v>
      </c>
      <c r="N2" s="58">
        <v>5</v>
      </c>
      <c r="O2" s="58">
        <v>4</v>
      </c>
      <c r="P2" s="58">
        <v>3</v>
      </c>
      <c r="Q2" s="58">
        <v>2</v>
      </c>
      <c r="R2" s="58">
        <v>1</v>
      </c>
      <c r="S2" s="59"/>
      <c r="T2" s="71">
        <v>15</v>
      </c>
      <c r="U2" s="72">
        <v>14</v>
      </c>
      <c r="V2" s="72">
        <v>13</v>
      </c>
      <c r="W2" s="72">
        <v>12</v>
      </c>
      <c r="X2" s="72">
        <v>11</v>
      </c>
      <c r="Y2" s="76">
        <v>10</v>
      </c>
      <c r="Z2" s="67"/>
      <c r="AA2" s="67"/>
      <c r="AB2" s="67"/>
      <c r="AC2" s="67"/>
      <c r="AD2" s="67"/>
      <c r="AE2" s="67"/>
      <c r="AF2" s="67"/>
      <c r="AG2" s="67"/>
      <c r="AH2" s="59"/>
      <c r="AI2" s="59"/>
      <c r="AJ2" s="67" t="s">
        <v>38</v>
      </c>
      <c r="AK2" s="67" t="s">
        <v>56</v>
      </c>
      <c r="AL2" s="67" t="s">
        <v>99</v>
      </c>
      <c r="AM2" s="159"/>
    </row>
    <row r="3" spans="1:42" x14ac:dyDescent="0.2">
      <c r="A3" s="182" t="s">
        <v>100</v>
      </c>
      <c r="C3" s="173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73"/>
      <c r="U3" s="72"/>
      <c r="V3" s="72"/>
      <c r="W3" s="72"/>
      <c r="X3" s="72"/>
      <c r="Y3" s="77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159"/>
    </row>
    <row r="4" spans="1:42" s="44" customFormat="1" ht="15" x14ac:dyDescent="0.25">
      <c r="A4" s="183" t="str">
        <f>Linton!A1</f>
        <v>Andy Linton</v>
      </c>
      <c r="B4" s="176" t="s">
        <v>60</v>
      </c>
      <c r="C4" s="326">
        <f>MIN(AL5,25)</f>
        <v>4</v>
      </c>
      <c r="D4" s="234">
        <f ca="1">INDIRECT(CONCATENATE(B4,"!CL22"))</f>
        <v>7</v>
      </c>
      <c r="E4" s="234">
        <f ca="1">INDIRECT(CONCATENATE(B4,"!CF22"))</f>
        <v>6</v>
      </c>
      <c r="F4" s="234">
        <f ca="1">INDIRECT(CONCATENATE(B4,"!BZ22"))</f>
        <v>1</v>
      </c>
      <c r="G4" s="234">
        <f ca="1">INDIRECT(CONCATENATE(B4,"!BT22"))</f>
        <v>6</v>
      </c>
      <c r="H4" s="234">
        <f ca="1">INDIRECT(CONCATENATE(B4,"!BN22"))</f>
        <v>4</v>
      </c>
      <c r="I4" s="234">
        <f ca="1">INDIRECT(CONCATENATE(B4,"!BH22"))</f>
        <v>3</v>
      </c>
      <c r="J4" s="234">
        <f ca="1">INDIRECT(CONCATENATE(B4,"!BB22"))</f>
        <v>7</v>
      </c>
      <c r="K4" s="234">
        <f ca="1">INDIRECT(CONCATENATE(B4,"!AV22"))</f>
        <v>2</v>
      </c>
      <c r="L4" s="234"/>
      <c r="M4" s="234">
        <f ca="1">INDIRECT(CONCATENATE(B4,"!AJ22"))</f>
        <v>1</v>
      </c>
      <c r="N4" s="234">
        <f ca="1">INDIRECT(CONCATENATE(B4,"!AD22"))</f>
        <v>4</v>
      </c>
      <c r="O4" s="234">
        <f ca="1">INDIRECT(CONCATENATE(B4,"!X22"))</f>
        <v>2</v>
      </c>
      <c r="P4" s="234">
        <f ca="1">INDIRECT(CONCATENATE(B4,"!R22"))</f>
        <v>5</v>
      </c>
      <c r="Q4" s="234">
        <f ca="1">INDIRECT(CONCATENATE(B4,"!L22"))</f>
        <v>10</v>
      </c>
      <c r="R4" s="234">
        <f ca="1">INDIRECT(CONCATENATE(B4,"!F22"))</f>
        <v>5</v>
      </c>
      <c r="S4" s="234"/>
      <c r="T4" s="245">
        <v>7</v>
      </c>
      <c r="U4" s="245">
        <v>2</v>
      </c>
      <c r="V4" s="245">
        <v>5</v>
      </c>
      <c r="W4" s="245">
        <v>7</v>
      </c>
      <c r="X4" s="245">
        <v>1</v>
      </c>
      <c r="Y4" s="165">
        <v>5</v>
      </c>
      <c r="Z4" s="60"/>
      <c r="AA4" s="60"/>
      <c r="AB4" s="60"/>
      <c r="AC4" s="60"/>
      <c r="AD4" s="60"/>
      <c r="AE4" s="60"/>
      <c r="AF4" s="60"/>
      <c r="AG4" s="60"/>
      <c r="AH4" s="85"/>
      <c r="AI4" s="74"/>
      <c r="AJ4" s="74"/>
      <c r="AK4" s="86"/>
      <c r="AL4" s="87"/>
      <c r="AM4" s="160">
        <f t="shared" ref="AM4:AM35" ca="1" si="0">COUNT(C4:AI4)</f>
        <v>21</v>
      </c>
    </row>
    <row r="5" spans="1:42" s="54" customFormat="1" ht="15" x14ac:dyDescent="0.25">
      <c r="A5" s="184"/>
      <c r="B5" s="177"/>
      <c r="C5" s="327"/>
      <c r="D5" s="234"/>
      <c r="E5" s="234">
        <v>6</v>
      </c>
      <c r="F5" s="234">
        <v>1</v>
      </c>
      <c r="G5" s="234"/>
      <c r="H5" s="234">
        <v>4</v>
      </c>
      <c r="I5" s="234">
        <v>3</v>
      </c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46"/>
      <c r="U5" s="246"/>
      <c r="V5" s="246"/>
      <c r="W5" s="246"/>
      <c r="X5" s="246"/>
      <c r="Y5" s="252"/>
      <c r="Z5" s="78"/>
      <c r="AA5" s="78"/>
      <c r="AB5" s="78"/>
      <c r="AC5" s="78"/>
      <c r="AD5" s="78"/>
      <c r="AE5" s="78"/>
      <c r="AF5" s="78"/>
      <c r="AG5" s="78"/>
      <c r="AH5" s="78"/>
      <c r="AI5" s="61"/>
      <c r="AJ5" s="61">
        <f>SUM(C5:AI5)</f>
        <v>14</v>
      </c>
      <c r="AK5" s="88">
        <f>+AJ5/AM5</f>
        <v>3.5</v>
      </c>
      <c r="AL5" s="89">
        <f>ROUND(SUM(AK5),0)</f>
        <v>4</v>
      </c>
      <c r="AM5" s="161">
        <f t="shared" si="0"/>
        <v>4</v>
      </c>
    </row>
    <row r="6" spans="1:42" ht="15" x14ac:dyDescent="0.25">
      <c r="A6" s="185" t="str">
        <f>Mohsinger_B!A1</f>
        <v>Bette Mohsinger</v>
      </c>
      <c r="B6" s="176" t="s">
        <v>63</v>
      </c>
      <c r="C6" s="323">
        <f>MIN(AL7,25)</f>
        <v>14</v>
      </c>
      <c r="D6" s="235"/>
      <c r="E6" s="235">
        <f ca="1">INDIRECT(CONCATENATE(B6,"!CF22"))</f>
        <v>12</v>
      </c>
      <c r="F6" s="235">
        <f ca="1">INDIRECT(CONCATENATE(B6,"!BZ22"))</f>
        <v>14</v>
      </c>
      <c r="G6" s="235">
        <f ca="1">INDIRECT(CONCATENATE(B6,"!BT22"))</f>
        <v>15</v>
      </c>
      <c r="H6" s="235">
        <f ca="1">INDIRECT(CONCATENATE(B6,"!BN22"))</f>
        <v>22</v>
      </c>
      <c r="I6" s="235">
        <f ca="1">INDIRECT(CONCATENATE(B6,"!BH22"))</f>
        <v>15</v>
      </c>
      <c r="J6" s="235">
        <f ca="1">INDIRECT(CONCATENATE(B6,"!BB22"))</f>
        <v>20</v>
      </c>
      <c r="K6" s="235"/>
      <c r="L6" s="235">
        <f ca="1">INDIRECT(CONCATENATE(B6,"!AP22"))</f>
        <v>18</v>
      </c>
      <c r="M6" s="235">
        <f ca="1">INDIRECT(CONCATENATE(B6,"!AJ22"))</f>
        <v>16</v>
      </c>
      <c r="N6" s="235">
        <f ca="1">INDIRECT(CONCATENATE(B6,"!AD22"))</f>
        <v>14</v>
      </c>
      <c r="O6" s="235">
        <f ca="1">INDIRECT(CONCATENATE(B6,"!X22"))</f>
        <v>19</v>
      </c>
      <c r="P6" s="235">
        <f ca="1">INDIRECT(CONCATENATE(B6,"!R22"))</f>
        <v>21</v>
      </c>
      <c r="Q6" s="235">
        <f ca="1">INDIRECT(CONCATENATE(B6,"!L22"))</f>
        <v>12</v>
      </c>
      <c r="R6" s="235">
        <f ca="1">INDIRECT(CONCATENATE(B6,"!F22"))</f>
        <v>17</v>
      </c>
      <c r="S6" s="235"/>
      <c r="T6" s="247">
        <v>12</v>
      </c>
      <c r="U6" s="247">
        <v>16</v>
      </c>
      <c r="V6" s="247">
        <v>10</v>
      </c>
      <c r="W6" s="247">
        <v>13</v>
      </c>
      <c r="X6" s="247">
        <v>12</v>
      </c>
      <c r="Y6" s="166">
        <v>14</v>
      </c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90"/>
      <c r="AM6" s="198">
        <f t="shared" ca="1" si="0"/>
        <v>20</v>
      </c>
    </row>
    <row r="7" spans="1:42" ht="15" x14ac:dyDescent="0.25">
      <c r="A7" s="186"/>
      <c r="B7" s="178"/>
      <c r="C7" s="324"/>
      <c r="D7" s="235"/>
      <c r="E7" s="235">
        <v>12</v>
      </c>
      <c r="F7" s="235">
        <v>14</v>
      </c>
      <c r="G7" s="235">
        <v>15</v>
      </c>
      <c r="H7" s="235"/>
      <c r="I7" s="235">
        <v>15</v>
      </c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48"/>
      <c r="U7" s="248"/>
      <c r="V7" s="248"/>
      <c r="W7" s="248"/>
      <c r="X7" s="248"/>
      <c r="Y7" s="194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>
        <f>SUM(C7:AI7)</f>
        <v>56</v>
      </c>
      <c r="AK7" s="91">
        <f>+AJ7/AM7</f>
        <v>14</v>
      </c>
      <c r="AL7" s="92">
        <f>ROUND(SUM(AK7),0)</f>
        <v>14</v>
      </c>
      <c r="AM7" s="198">
        <f t="shared" si="0"/>
        <v>4</v>
      </c>
    </row>
    <row r="8" spans="1:42" s="44" customFormat="1" ht="15" x14ac:dyDescent="0.25">
      <c r="A8" s="183" t="str">
        <f>Templeton!A1</f>
        <v>Bob Templeton</v>
      </c>
      <c r="B8" s="176" t="s">
        <v>67</v>
      </c>
      <c r="C8" s="326">
        <f>MIN(AL9,25)</f>
        <v>15</v>
      </c>
      <c r="D8" s="234">
        <f ca="1">INDIRECT(CONCATENATE(B8,"!CL22"))</f>
        <v>20</v>
      </c>
      <c r="E8" s="234">
        <f ca="1">INDIRECT(CONCATENATE(B8,"!CF22"))</f>
        <v>7</v>
      </c>
      <c r="F8" s="234"/>
      <c r="G8" s="234">
        <f ca="1">INDIRECT(CONCATENATE(B8,"!BT22"))</f>
        <v>19</v>
      </c>
      <c r="H8" s="234">
        <f ca="1">INDIRECT(CONCATENATE(B8,"!BN22"))</f>
        <v>18</v>
      </c>
      <c r="I8" s="234">
        <f ca="1">INDIRECT(CONCATENATE(B8,"!BH22"))</f>
        <v>15</v>
      </c>
      <c r="J8" s="234">
        <f ca="1">INDIRECT(CONCATENATE(B8,"!BB22"))</f>
        <v>21</v>
      </c>
      <c r="K8" s="234"/>
      <c r="L8" s="234"/>
      <c r="M8" s="234">
        <f ca="1">INDIRECT(CONCATENATE(B8,"!AJ22"))</f>
        <v>19</v>
      </c>
      <c r="N8" s="234"/>
      <c r="O8" s="234">
        <f ca="1">INDIRECT(CONCATENATE(B8,"!X22"))</f>
        <v>19</v>
      </c>
      <c r="P8" s="234">
        <f ca="1">INDIRECT(CONCATENATE(B8,"!R22"))</f>
        <v>25</v>
      </c>
      <c r="Q8" s="234">
        <f ca="1">INDIRECT(CONCATENATE(B8,"!L22"))</f>
        <v>14</v>
      </c>
      <c r="R8" s="234">
        <f ca="1">INDIRECT(CONCATENATE(B8,"!F22"))</f>
        <v>20</v>
      </c>
      <c r="S8" s="234"/>
      <c r="T8" s="245">
        <v>17</v>
      </c>
      <c r="U8" s="245">
        <v>15</v>
      </c>
      <c r="V8" s="245">
        <v>21</v>
      </c>
      <c r="W8" s="245">
        <v>16</v>
      </c>
      <c r="X8" s="245">
        <v>14</v>
      </c>
      <c r="Y8" s="165">
        <v>17</v>
      </c>
      <c r="Z8" s="60"/>
      <c r="AA8" s="60"/>
      <c r="AB8" s="60"/>
      <c r="AC8" s="60"/>
      <c r="AD8" s="60"/>
      <c r="AE8" s="60"/>
      <c r="AF8" s="60"/>
      <c r="AG8" s="60"/>
      <c r="AH8" s="60">
        <v>0</v>
      </c>
      <c r="AI8" s="60"/>
      <c r="AJ8" s="60"/>
      <c r="AK8" s="93"/>
      <c r="AL8" s="94"/>
      <c r="AM8" s="198">
        <f t="shared" ca="1" si="0"/>
        <v>19</v>
      </c>
    </row>
    <row r="9" spans="1:42" s="44" customFormat="1" ht="15" x14ac:dyDescent="0.25">
      <c r="A9" s="187"/>
      <c r="B9" s="178"/>
      <c r="C9" s="327"/>
      <c r="D9" s="234"/>
      <c r="E9" s="234">
        <v>7</v>
      </c>
      <c r="F9" s="234"/>
      <c r="G9" s="234">
        <v>19</v>
      </c>
      <c r="H9" s="234">
        <v>18</v>
      </c>
      <c r="I9" s="234">
        <v>15</v>
      </c>
      <c r="J9" s="234"/>
      <c r="K9" s="234"/>
      <c r="L9" s="234"/>
      <c r="M9" s="234"/>
      <c r="N9" s="234"/>
      <c r="O9" s="234"/>
      <c r="P9" s="234"/>
      <c r="Q9" s="234"/>
      <c r="R9" s="234"/>
      <c r="S9" s="234"/>
      <c r="T9" s="246"/>
      <c r="U9" s="246"/>
      <c r="V9" s="246"/>
      <c r="W9" s="246"/>
      <c r="X9" s="246"/>
      <c r="Y9" s="252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>
        <f>SUM(C9:AI9)</f>
        <v>59</v>
      </c>
      <c r="AK9" s="95">
        <f>+AJ9/AM9</f>
        <v>14.75</v>
      </c>
      <c r="AL9" s="96">
        <f>ROUND(SUM(AK9),0)</f>
        <v>15</v>
      </c>
      <c r="AM9" s="198">
        <f t="shared" si="0"/>
        <v>4</v>
      </c>
    </row>
    <row r="10" spans="1:42" s="44" customFormat="1" ht="15" x14ac:dyDescent="0.25">
      <c r="A10" s="185" t="str">
        <f>McLaughlin!A1</f>
        <v>Brian McLaughlin</v>
      </c>
      <c r="B10" s="176" t="s">
        <v>144</v>
      </c>
      <c r="C10" s="323">
        <f>MIN(AL11,25)</f>
        <v>10</v>
      </c>
      <c r="D10" s="235">
        <f ca="1">INDIRECT(CONCATENATE(B10,"!CL22"))</f>
        <v>14</v>
      </c>
      <c r="E10" s="235">
        <f ca="1">INDIRECT(CONCATENATE(B10,"!CF22"))</f>
        <v>10</v>
      </c>
      <c r="F10" s="235">
        <f ca="1">INDIRECT(CONCATENATE(B10,"!BZ22"))</f>
        <v>7</v>
      </c>
      <c r="G10" s="235">
        <f ca="1">INDIRECT(CONCATENATE(B10,"!BT22"))</f>
        <v>12</v>
      </c>
      <c r="H10" s="235"/>
      <c r="I10" s="235">
        <f ca="1">INDIRECT(CONCATENATE(B10,"!BH22"))</f>
        <v>10</v>
      </c>
      <c r="J10" s="235">
        <f ca="1">INDIRECT(CONCATENATE(B10,"!BB22"))</f>
        <v>14</v>
      </c>
      <c r="K10" s="235">
        <f ca="1">INDIRECT(CONCATENATE(B10,"!AV22"))</f>
        <v>15</v>
      </c>
      <c r="L10" s="235">
        <f ca="1">INDIRECT(CONCATENATE(B10,"!AP22"))</f>
        <v>17</v>
      </c>
      <c r="M10" s="235">
        <f ca="1">INDIRECT(CONCATENATE(B10,"!AJ22"))</f>
        <v>17</v>
      </c>
      <c r="N10" s="235">
        <f ca="1">INDIRECT(CONCATENATE(B10,"!AD22"))</f>
        <v>14</v>
      </c>
      <c r="O10" s="235">
        <f ca="1">INDIRECT(CONCATENATE(B10,"!X22"))</f>
        <v>16</v>
      </c>
      <c r="P10" s="236">
        <f ca="1">INDIRECT(CONCATENATE(B10,"!R22"))</f>
        <v>17</v>
      </c>
      <c r="Q10" s="235">
        <f ca="1">INDIRECT(CONCATENATE(B10,"!L22"))</f>
        <v>13</v>
      </c>
      <c r="R10" s="235">
        <f ca="1">INDIRECT(CONCATENATE(B10,"!F22"))</f>
        <v>15</v>
      </c>
      <c r="S10" s="235"/>
      <c r="T10" s="249">
        <v>15</v>
      </c>
      <c r="U10" s="249">
        <v>15</v>
      </c>
      <c r="V10" s="249">
        <v>15</v>
      </c>
      <c r="W10" s="249">
        <v>15</v>
      </c>
      <c r="X10" s="249"/>
      <c r="Y10" s="156"/>
      <c r="Z10" s="59"/>
      <c r="AA10" s="59"/>
      <c r="AB10" s="59"/>
      <c r="AC10" s="59"/>
      <c r="AD10" s="59"/>
      <c r="AE10" s="59"/>
      <c r="AF10" s="59"/>
      <c r="AG10" s="59"/>
      <c r="AH10" s="84">
        <v>0</v>
      </c>
      <c r="AI10" s="59"/>
      <c r="AJ10" s="59"/>
      <c r="AK10" s="59"/>
      <c r="AL10" s="90"/>
      <c r="AM10" s="198">
        <f t="shared" ref="AM10:AM17" ca="1" si="1">COUNT(C10:AI10)</f>
        <v>20</v>
      </c>
      <c r="AN10" s="45"/>
      <c r="AO10" s="45"/>
      <c r="AP10" s="45"/>
    </row>
    <row r="11" spans="1:42" s="44" customFormat="1" ht="15" x14ac:dyDescent="0.25">
      <c r="A11" s="188"/>
      <c r="B11" s="179"/>
      <c r="C11" s="324"/>
      <c r="D11" s="235"/>
      <c r="E11" s="235">
        <v>10</v>
      </c>
      <c r="F11" s="235">
        <v>7</v>
      </c>
      <c r="G11" s="235">
        <v>12</v>
      </c>
      <c r="H11" s="235"/>
      <c r="I11" s="235">
        <v>10</v>
      </c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49"/>
      <c r="U11" s="249"/>
      <c r="V11" s="249"/>
      <c r="W11" s="249"/>
      <c r="X11" s="249"/>
      <c r="Y11" s="156"/>
      <c r="Z11" s="79"/>
      <c r="AA11" s="79"/>
      <c r="AB11" s="79"/>
      <c r="AC11" s="79"/>
      <c r="AD11" s="79"/>
      <c r="AE11" s="79"/>
      <c r="AF11" s="79"/>
      <c r="AG11" s="79"/>
      <c r="AH11" s="82"/>
      <c r="AI11" s="79"/>
      <c r="AJ11" s="79">
        <f>SUM(C11:AI11)</f>
        <v>39</v>
      </c>
      <c r="AK11" s="79">
        <f>+AJ11/AM11</f>
        <v>9.75</v>
      </c>
      <c r="AL11" s="92">
        <f>ROUND(SUM(AK11),0)</f>
        <v>10</v>
      </c>
      <c r="AM11" s="198">
        <f t="shared" si="1"/>
        <v>4</v>
      </c>
      <c r="AN11" s="45"/>
      <c r="AO11" s="45"/>
      <c r="AP11" s="45"/>
    </row>
    <row r="12" spans="1:42" s="44" customFormat="1" ht="15" x14ac:dyDescent="0.25">
      <c r="A12" s="183" t="str">
        <f>Fusco_D!A1</f>
        <v>Dan Fusco</v>
      </c>
      <c r="B12" s="176" t="s">
        <v>130</v>
      </c>
      <c r="C12" s="326">
        <f>MIN(AL13,25)</f>
        <v>6</v>
      </c>
      <c r="D12" s="234">
        <f ca="1">INDIRECT(CONCATENATE(B12,"!CL22"))</f>
        <v>6</v>
      </c>
      <c r="E12" s="234">
        <f ca="1">INDIRECT(CONCATENATE(B12,"!CF22"))</f>
        <v>7</v>
      </c>
      <c r="F12" s="234">
        <f ca="1">INDIRECT(CONCATENATE(B12,"!BZ22"))</f>
        <v>10</v>
      </c>
      <c r="G12" s="234"/>
      <c r="H12" s="234">
        <f ca="1">INDIRECT(CONCATENATE(B12,"!BN22"))</f>
        <v>4</v>
      </c>
      <c r="I12" s="234">
        <f ca="1">INDIRECT(CONCATENATE(B12,"!BH22"))</f>
        <v>5</v>
      </c>
      <c r="J12" s="234">
        <f ca="1">INDIRECT(CONCATENATE(B12,"!BB22"))</f>
        <v>7</v>
      </c>
      <c r="K12" s="234">
        <f ca="1">INDIRECT(CONCATENATE(B12,"!AV22"))</f>
        <v>5</v>
      </c>
      <c r="L12" s="234">
        <f ca="1">INDIRECT(CONCATENATE(B12,"!AP22"))</f>
        <v>6</v>
      </c>
      <c r="M12" s="234">
        <f ca="1">INDIRECT(CONCATENATE(B12,"!AJ22"))</f>
        <v>5</v>
      </c>
      <c r="N12" s="234">
        <f ca="1">INDIRECT(CONCATENATE(B12,"!AD22"))</f>
        <v>5</v>
      </c>
      <c r="O12" s="234">
        <f ca="1">INDIRECT(CONCATENATE(B12,"!X22"))</f>
        <v>3</v>
      </c>
      <c r="P12" s="234">
        <f ca="1">INDIRECT(CONCATENATE(B12,"!R22"))</f>
        <v>8</v>
      </c>
      <c r="Q12" s="234">
        <f ca="1">INDIRECT(CONCATENATE(B12,"!L22"))</f>
        <v>5</v>
      </c>
      <c r="R12" s="234">
        <f ca="1">INDIRECT(CONCATENATE(B12,"!F22"))</f>
        <v>13</v>
      </c>
      <c r="S12" s="234"/>
      <c r="T12" s="250">
        <v>7</v>
      </c>
      <c r="U12" s="250">
        <v>9</v>
      </c>
      <c r="V12" s="250">
        <v>9</v>
      </c>
      <c r="W12" s="250">
        <v>7</v>
      </c>
      <c r="X12" s="250">
        <v>4</v>
      </c>
      <c r="Y12" s="167">
        <v>7</v>
      </c>
      <c r="Z12" s="60"/>
      <c r="AA12" s="60"/>
      <c r="AB12" s="60"/>
      <c r="AC12" s="60"/>
      <c r="AD12" s="60"/>
      <c r="AE12" s="60"/>
      <c r="AF12" s="60"/>
      <c r="AG12" s="60"/>
      <c r="AH12" s="98"/>
      <c r="AI12" s="60"/>
      <c r="AJ12" s="60"/>
      <c r="AK12" s="93"/>
      <c r="AL12" s="94"/>
      <c r="AM12" s="198">
        <f t="shared" ca="1" si="1"/>
        <v>21</v>
      </c>
      <c r="AP12" s="45"/>
    </row>
    <row r="13" spans="1:42" s="44" customFormat="1" ht="15" x14ac:dyDescent="0.25">
      <c r="A13" s="189"/>
      <c r="B13" s="179"/>
      <c r="C13" s="327"/>
      <c r="D13" s="234">
        <v>6</v>
      </c>
      <c r="E13" s="234">
        <v>7</v>
      </c>
      <c r="F13" s="234"/>
      <c r="G13" s="234"/>
      <c r="H13" s="234">
        <v>4</v>
      </c>
      <c r="I13" s="234">
        <v>5</v>
      </c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46"/>
      <c r="U13" s="246"/>
      <c r="V13" s="246"/>
      <c r="W13" s="246"/>
      <c r="X13" s="246"/>
      <c r="Y13" s="252"/>
      <c r="Z13" s="83"/>
      <c r="AA13" s="83"/>
      <c r="AB13" s="83"/>
      <c r="AC13" s="83"/>
      <c r="AD13" s="83"/>
      <c r="AE13" s="83"/>
      <c r="AF13" s="83"/>
      <c r="AG13" s="83"/>
      <c r="AH13" s="83"/>
      <c r="AI13" s="80"/>
      <c r="AJ13" s="80">
        <f>SUM(C13:AI13)</f>
        <v>22</v>
      </c>
      <c r="AK13" s="95">
        <f>+AJ13/AM13</f>
        <v>5.5</v>
      </c>
      <c r="AL13" s="96">
        <f>ROUND(SUM(AK13),0)</f>
        <v>6</v>
      </c>
      <c r="AM13" s="198">
        <f t="shared" si="1"/>
        <v>4</v>
      </c>
      <c r="AP13" s="45"/>
    </row>
    <row r="14" spans="1:42" s="44" customFormat="1" ht="15" x14ac:dyDescent="0.25">
      <c r="A14" s="118" t="str">
        <f>Taylor!A1</f>
        <v>Dave Taylor</v>
      </c>
      <c r="B14" s="176" t="s">
        <v>66</v>
      </c>
      <c r="C14" s="328">
        <f>MIN(AL15,25)</f>
        <v>12</v>
      </c>
      <c r="D14" s="236">
        <f ca="1">INDIRECT(CONCATENATE(B14,"!CL22"))</f>
        <v>13</v>
      </c>
      <c r="E14" s="236">
        <f ca="1">INDIRECT(CONCATENATE(B14,"!CF22"))</f>
        <v>10</v>
      </c>
      <c r="F14" s="236">
        <f ca="1">INDIRECT(CONCATENATE(B14,"!BZ22"))</f>
        <v>11</v>
      </c>
      <c r="G14" s="236">
        <f ca="1">INDIRECT(CONCATENATE(B14,"!BT22"))</f>
        <v>12</v>
      </c>
      <c r="H14" s="236">
        <f ca="1">INDIRECT(CONCATENATE(B14,"!BN22"))</f>
        <v>14</v>
      </c>
      <c r="I14" s="236">
        <f ca="1">INDIRECT(CONCATENATE(B14,"!BH22"))</f>
        <v>16</v>
      </c>
      <c r="J14" s="236">
        <f ca="1">INDIRECT(CONCATENATE(B14,"!BB22"))</f>
        <v>17</v>
      </c>
      <c r="K14" s="236">
        <f ca="1">INDIRECT(CONCATENATE(B14,"!AV22"))</f>
        <v>19</v>
      </c>
      <c r="L14" s="236">
        <f ca="1">INDIRECT(CONCATENATE(B14,"!AP22"))</f>
        <v>16</v>
      </c>
      <c r="M14" s="236">
        <f ca="1">INDIRECT(CONCATENATE(B14,"!AJ22"))</f>
        <v>14</v>
      </c>
      <c r="N14" s="236">
        <f ca="1">INDIRECT(CONCATENATE(B14,"!AD22"))</f>
        <v>10</v>
      </c>
      <c r="O14" s="236">
        <f ca="1">INDIRECT(CONCATENATE(B14,"!X22"))</f>
        <v>14</v>
      </c>
      <c r="P14" s="236">
        <f ca="1">INDIRECT(CONCATENATE(B14,"!R22"))</f>
        <v>15</v>
      </c>
      <c r="Q14" s="236">
        <f ca="1">INDIRECT(CONCATENATE(B14,"!L22"))</f>
        <v>13</v>
      </c>
      <c r="R14" s="236">
        <f ca="1">INDIRECT(CONCATENATE(B14,"!F22"))</f>
        <v>18</v>
      </c>
      <c r="S14" s="236"/>
      <c r="T14" s="248">
        <v>13</v>
      </c>
      <c r="U14" s="248">
        <v>15</v>
      </c>
      <c r="V14" s="248">
        <v>10</v>
      </c>
      <c r="W14" s="248">
        <v>12</v>
      </c>
      <c r="X14" s="248">
        <v>14</v>
      </c>
      <c r="Y14" s="194">
        <v>16</v>
      </c>
      <c r="Z14" s="57"/>
      <c r="AA14" s="57"/>
      <c r="AB14" s="57"/>
      <c r="AC14" s="57"/>
      <c r="AD14" s="57"/>
      <c r="AE14" s="57"/>
      <c r="AF14" s="57"/>
      <c r="AG14" s="57"/>
      <c r="AH14" s="195"/>
      <c r="AI14" s="57"/>
      <c r="AJ14" s="57"/>
      <c r="AK14" s="196"/>
      <c r="AL14" s="197"/>
      <c r="AM14" s="198">
        <f t="shared" ca="1" si="1"/>
        <v>22</v>
      </c>
    </row>
    <row r="15" spans="1:42" s="44" customFormat="1" ht="15" x14ac:dyDescent="0.25">
      <c r="A15" s="199"/>
      <c r="B15" s="179"/>
      <c r="C15" s="329"/>
      <c r="D15" s="236">
        <v>13</v>
      </c>
      <c r="E15" s="236">
        <v>10</v>
      </c>
      <c r="F15" s="236">
        <v>11</v>
      </c>
      <c r="G15" s="236">
        <v>12</v>
      </c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48"/>
      <c r="U15" s="248"/>
      <c r="V15" s="248"/>
      <c r="W15" s="248"/>
      <c r="X15" s="248"/>
      <c r="Y15" s="194"/>
      <c r="Z15" s="203"/>
      <c r="AA15" s="203"/>
      <c r="AB15" s="203"/>
      <c r="AC15" s="203"/>
      <c r="AD15" s="203"/>
      <c r="AE15" s="203"/>
      <c r="AF15" s="203"/>
      <c r="AG15" s="203"/>
      <c r="AH15" s="203"/>
      <c r="AI15" s="204"/>
      <c r="AJ15" s="204">
        <f>SUM(C15:AI15)</f>
        <v>46</v>
      </c>
      <c r="AK15" s="205">
        <f>+AJ15/AM15</f>
        <v>11.5</v>
      </c>
      <c r="AL15" s="206">
        <f>ROUND(SUM(AK15),0)</f>
        <v>12</v>
      </c>
      <c r="AM15" s="198">
        <f t="shared" si="1"/>
        <v>4</v>
      </c>
    </row>
    <row r="16" spans="1:42" s="44" customFormat="1" ht="15" x14ac:dyDescent="0.25">
      <c r="A16" s="207" t="str">
        <f>Poston!A1</f>
        <v>Gloria Poston</v>
      </c>
      <c r="B16" s="176" t="s">
        <v>142</v>
      </c>
      <c r="C16" s="330">
        <f>MIN(AL17,25)</f>
        <v>12</v>
      </c>
      <c r="D16" s="237">
        <f ca="1">INDIRECT(CONCATENATE(B16,"!CL22"))</f>
        <v>12</v>
      </c>
      <c r="E16" s="237">
        <f ca="1">INDIRECT(CONCATENATE(B16,"!CF22"))</f>
        <v>13</v>
      </c>
      <c r="F16" s="237">
        <f ca="1">INDIRECT(CONCATENATE(B16,"!BZ22"))</f>
        <v>15</v>
      </c>
      <c r="G16" s="237">
        <f ca="1">INDIRECT(CONCATENATE(B16,"!BT22"))</f>
        <v>14</v>
      </c>
      <c r="H16" s="237">
        <f ca="1">INDIRECT(CONCATENATE(B16,"!BN22"))</f>
        <v>8</v>
      </c>
      <c r="I16" s="237">
        <f ca="1">INDIRECT(CONCATENATE(B16,"!BH22"))</f>
        <v>15</v>
      </c>
      <c r="J16" s="237">
        <f ca="1">INDIRECT(CONCATENATE(B16,"!BB22"))</f>
        <v>11</v>
      </c>
      <c r="K16" s="237">
        <f ca="1">INDIRECT(CONCATENATE(B16,"!AV22"))</f>
        <v>17</v>
      </c>
      <c r="L16" s="237">
        <f ca="1">INDIRECT(CONCATENATE(B16,"!AP22"))</f>
        <v>14</v>
      </c>
      <c r="M16" s="237"/>
      <c r="N16" s="237"/>
      <c r="O16" s="237"/>
      <c r="P16" s="237">
        <f ca="1">INDIRECT(CONCATENATE(B16,"!R22"))</f>
        <v>19</v>
      </c>
      <c r="Q16" s="237">
        <f ca="1">INDIRECT(CONCATENATE(B16,"!L22"))</f>
        <v>13</v>
      </c>
      <c r="R16" s="237">
        <f ca="1">INDIRECT(CONCATENATE(B16,"!F22"))</f>
        <v>12</v>
      </c>
      <c r="S16" s="237"/>
      <c r="T16" s="251">
        <v>14</v>
      </c>
      <c r="U16" s="251">
        <v>14</v>
      </c>
      <c r="V16" s="251">
        <v>15</v>
      </c>
      <c r="W16" s="251">
        <v>7</v>
      </c>
      <c r="X16" s="251">
        <v>8</v>
      </c>
      <c r="Y16" s="208">
        <v>18</v>
      </c>
      <c r="Z16" s="209"/>
      <c r="AA16" s="209"/>
      <c r="AB16" s="209"/>
      <c r="AC16" s="209"/>
      <c r="AD16" s="209"/>
      <c r="AE16" s="209"/>
      <c r="AF16" s="209"/>
      <c r="AG16" s="209"/>
      <c r="AH16" s="210"/>
      <c r="AI16" s="209"/>
      <c r="AJ16" s="209"/>
      <c r="AK16" s="211"/>
      <c r="AL16" s="212"/>
      <c r="AM16" s="198">
        <f t="shared" ca="1" si="1"/>
        <v>19</v>
      </c>
      <c r="AN16" s="45"/>
      <c r="AO16" s="45"/>
      <c r="AP16" s="45"/>
    </row>
    <row r="17" spans="1:42" s="44" customFormat="1" ht="15" x14ac:dyDescent="0.25">
      <c r="A17" s="213"/>
      <c r="B17" s="179"/>
      <c r="C17" s="331"/>
      <c r="D17" s="237">
        <v>12</v>
      </c>
      <c r="E17" s="237"/>
      <c r="F17" s="237">
        <v>15</v>
      </c>
      <c r="G17" s="237">
        <v>14</v>
      </c>
      <c r="H17" s="237">
        <v>8</v>
      </c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51"/>
      <c r="U17" s="251"/>
      <c r="V17" s="251"/>
      <c r="W17" s="251"/>
      <c r="X17" s="251"/>
      <c r="Y17" s="208"/>
      <c r="Z17" s="214"/>
      <c r="AA17" s="214"/>
      <c r="AB17" s="214"/>
      <c r="AC17" s="214"/>
      <c r="AD17" s="214"/>
      <c r="AE17" s="214"/>
      <c r="AF17" s="214"/>
      <c r="AG17" s="214"/>
      <c r="AH17" s="214"/>
      <c r="AI17" s="215"/>
      <c r="AJ17" s="215">
        <f>SUM(C17:AI17)</f>
        <v>49</v>
      </c>
      <c r="AK17" s="216">
        <f>+AJ17/AM17</f>
        <v>12.25</v>
      </c>
      <c r="AL17" s="217">
        <f>ROUND(SUM(AK17),0)</f>
        <v>12</v>
      </c>
      <c r="AM17" s="198">
        <f t="shared" si="1"/>
        <v>4</v>
      </c>
      <c r="AN17" s="45"/>
      <c r="AO17" s="45"/>
      <c r="AP17" s="45"/>
    </row>
    <row r="18" spans="1:42" ht="15" x14ac:dyDescent="0.25">
      <c r="A18" s="185" t="str">
        <f>Daviero!A1</f>
        <v>Jim Daviero</v>
      </c>
      <c r="B18" s="176" t="s">
        <v>131</v>
      </c>
      <c r="C18" s="323">
        <f>MIN(AL19,25)</f>
        <v>8</v>
      </c>
      <c r="D18" s="235">
        <f ca="1">INDIRECT(CONCATENATE(B18,"!CL22"))</f>
        <v>10</v>
      </c>
      <c r="E18" s="235">
        <f ca="1">INDIRECT(CONCATENATE(B18,"!CF22"))</f>
        <v>5</v>
      </c>
      <c r="F18" s="235"/>
      <c r="G18" s="235">
        <f ca="1">INDIRECT(CONCATENATE(B18,"!BT22"))</f>
        <v>10</v>
      </c>
      <c r="H18" s="235">
        <f ca="1">INDIRECT(CONCATENATE(B18,"!BN22"))</f>
        <v>12</v>
      </c>
      <c r="I18" s="235"/>
      <c r="J18" s="235"/>
      <c r="K18" s="235">
        <f ca="1">INDIRECT(CONCATENATE(B18,"!AV22"))</f>
        <v>8</v>
      </c>
      <c r="L18" s="235">
        <f ca="1">INDIRECT(CONCATENATE(B18,"!AP22"))</f>
        <v>7</v>
      </c>
      <c r="M18" s="235">
        <f ca="1">INDIRECT(CONCATENATE(B18,"!AJ22"))</f>
        <v>9</v>
      </c>
      <c r="N18" s="235">
        <f ca="1">INDIRECT(CONCATENATE(B18,"!AD22"))</f>
        <v>4</v>
      </c>
      <c r="O18" s="235">
        <f ca="1">INDIRECT(CONCATENATE(B18,"!X22"))</f>
        <v>10</v>
      </c>
      <c r="P18" s="235">
        <f ca="1">INDIRECT(CONCATENATE(B18,"!R22"))</f>
        <v>9</v>
      </c>
      <c r="Q18" s="235">
        <f ca="1">INDIRECT(CONCATENATE(B18,"!L22"))</f>
        <v>10</v>
      </c>
      <c r="R18" s="236">
        <f ca="1">INDIRECT(CONCATENATE(B18,"!F22"))</f>
        <v>3</v>
      </c>
      <c r="S18" s="235"/>
      <c r="T18" s="247">
        <v>6</v>
      </c>
      <c r="U18" s="247">
        <v>9</v>
      </c>
      <c r="V18" s="247">
        <v>2</v>
      </c>
      <c r="W18" s="247">
        <v>8</v>
      </c>
      <c r="X18" s="247">
        <v>3</v>
      </c>
      <c r="Y18" s="166">
        <v>2</v>
      </c>
      <c r="Z18" s="81"/>
      <c r="AA18" s="81"/>
      <c r="AB18" s="81"/>
      <c r="AC18" s="81"/>
      <c r="AD18" s="81"/>
      <c r="AE18" s="81"/>
      <c r="AF18" s="81"/>
      <c r="AG18" s="81"/>
      <c r="AH18" s="81"/>
      <c r="AI18" s="62"/>
      <c r="AJ18" s="62"/>
      <c r="AK18" s="97"/>
      <c r="AL18" s="68"/>
      <c r="AM18" s="198">
        <f t="shared" ca="1" si="0"/>
        <v>19</v>
      </c>
    </row>
    <row r="19" spans="1:42" ht="15.75" customHeight="1" x14ac:dyDescent="0.25">
      <c r="A19" s="188"/>
      <c r="B19" s="179"/>
      <c r="C19" s="324"/>
      <c r="D19" s="235">
        <v>10</v>
      </c>
      <c r="E19" s="235">
        <v>5</v>
      </c>
      <c r="F19" s="235"/>
      <c r="G19" s="235"/>
      <c r="H19" s="235"/>
      <c r="I19" s="235"/>
      <c r="J19" s="235"/>
      <c r="K19" s="235">
        <v>8</v>
      </c>
      <c r="L19" s="235">
        <v>7</v>
      </c>
      <c r="M19" s="235"/>
      <c r="N19" s="235"/>
      <c r="O19" s="235"/>
      <c r="P19" s="235"/>
      <c r="Q19" s="235"/>
      <c r="R19" s="235"/>
      <c r="S19" s="235"/>
      <c r="T19" s="248"/>
      <c r="U19" s="248"/>
      <c r="V19" s="248"/>
      <c r="W19" s="248"/>
      <c r="X19" s="248"/>
      <c r="Y19" s="194"/>
      <c r="Z19" s="82"/>
      <c r="AA19" s="82"/>
      <c r="AB19" s="82"/>
      <c r="AC19" s="82"/>
      <c r="AD19" s="82"/>
      <c r="AE19" s="82"/>
      <c r="AF19" s="82"/>
      <c r="AG19" s="82"/>
      <c r="AH19" s="82"/>
      <c r="AI19" s="79"/>
      <c r="AJ19" s="79">
        <f>SUM(C19:AI19)</f>
        <v>30</v>
      </c>
      <c r="AK19" s="91">
        <f>+AJ19/AM19</f>
        <v>7.5</v>
      </c>
      <c r="AL19" s="92">
        <f>ROUND(SUM(AK19),0)</f>
        <v>8</v>
      </c>
      <c r="AM19" s="198">
        <f t="shared" si="0"/>
        <v>4</v>
      </c>
    </row>
    <row r="20" spans="1:42" ht="15" x14ac:dyDescent="0.25">
      <c r="A20" s="207" t="str">
        <f>Rusnak!A1</f>
        <v>Mark Rusnak</v>
      </c>
      <c r="B20" s="176" t="s">
        <v>65</v>
      </c>
      <c r="C20" s="330">
        <f>MIN(AL21,25)</f>
        <v>3</v>
      </c>
      <c r="D20" s="237">
        <f ca="1">INDIRECT(CONCATENATE(B20,"!CL22"))</f>
        <v>3</v>
      </c>
      <c r="E20" s="237">
        <f ca="1">INDIRECT(CONCATENATE(B20,"!CF22"))</f>
        <v>2</v>
      </c>
      <c r="F20" s="237">
        <f ca="1">INDIRECT(CONCATENATE(B20,"!BZ22"))</f>
        <v>4</v>
      </c>
      <c r="G20" s="237"/>
      <c r="H20" s="237"/>
      <c r="I20" s="237">
        <f ca="1">INDIRECT(CONCATENATE(B20,"!BH22"))</f>
        <v>4</v>
      </c>
      <c r="J20" s="237">
        <f ca="1">INDIRECT(CONCATENATE(B20,"!BB22"))</f>
        <v>3</v>
      </c>
      <c r="K20" s="237">
        <f ca="1">INDIRECT(CONCATENATE(B20,"!AV22"))</f>
        <v>4</v>
      </c>
      <c r="L20" s="237">
        <f ca="1">INDIRECT(CONCATENATE(B20,"!AP22"))</f>
        <v>5</v>
      </c>
      <c r="M20" s="237">
        <f ca="1">INDIRECT(CONCATENATE(B20,"!AJ22"))</f>
        <v>4</v>
      </c>
      <c r="N20" s="237"/>
      <c r="O20" s="237">
        <f ca="1">INDIRECT(CONCATENATE(B20,"!X22"))</f>
        <v>2</v>
      </c>
      <c r="P20" s="237">
        <f ca="1">INDIRECT(CONCATENATE(B20,"!R22"))</f>
        <v>3</v>
      </c>
      <c r="Q20" s="237">
        <f ca="1">INDIRECT(CONCATENATE(B20,"!L22"))</f>
        <v>6</v>
      </c>
      <c r="R20" s="237">
        <f ca="1">INDIRECT(CONCATENATE(B20,"!F22"))</f>
        <v>6</v>
      </c>
      <c r="S20" s="237"/>
      <c r="T20" s="251">
        <v>3</v>
      </c>
      <c r="U20" s="251">
        <v>5</v>
      </c>
      <c r="V20" s="251">
        <v>9</v>
      </c>
      <c r="W20" s="251">
        <v>2</v>
      </c>
      <c r="X20" s="251">
        <v>6</v>
      </c>
      <c r="Y20" s="208">
        <v>7</v>
      </c>
      <c r="Z20" s="218"/>
      <c r="AA20" s="218"/>
      <c r="AB20" s="218"/>
      <c r="AC20" s="218"/>
      <c r="AD20" s="218"/>
      <c r="AE20" s="218"/>
      <c r="AF20" s="218"/>
      <c r="AG20" s="218"/>
      <c r="AH20" s="218"/>
      <c r="AI20" s="164"/>
      <c r="AJ20" s="164"/>
      <c r="AK20" s="219"/>
      <c r="AL20" s="220"/>
      <c r="AM20" s="198">
        <f t="shared" ca="1" si="0"/>
        <v>19</v>
      </c>
    </row>
    <row r="21" spans="1:42" ht="15.75" customHeight="1" x14ac:dyDescent="0.25">
      <c r="A21" s="213"/>
      <c r="B21" s="179"/>
      <c r="C21" s="331"/>
      <c r="D21" s="237">
        <v>3</v>
      </c>
      <c r="E21" s="237">
        <v>2</v>
      </c>
      <c r="F21" s="237">
        <v>4</v>
      </c>
      <c r="G21" s="237"/>
      <c r="H21" s="237"/>
      <c r="I21" s="237"/>
      <c r="J21" s="237">
        <v>3</v>
      </c>
      <c r="K21" s="237"/>
      <c r="L21" s="237"/>
      <c r="M21" s="237"/>
      <c r="N21" s="237"/>
      <c r="O21" s="237"/>
      <c r="P21" s="237"/>
      <c r="Q21" s="237"/>
      <c r="R21" s="237"/>
      <c r="S21" s="237"/>
      <c r="T21" s="251"/>
      <c r="U21" s="251"/>
      <c r="V21" s="251"/>
      <c r="W21" s="251"/>
      <c r="X21" s="251"/>
      <c r="Y21" s="208"/>
      <c r="Z21" s="214"/>
      <c r="AA21" s="214"/>
      <c r="AB21" s="214"/>
      <c r="AC21" s="214"/>
      <c r="AD21" s="214"/>
      <c r="AE21" s="214"/>
      <c r="AF21" s="214"/>
      <c r="AG21" s="214"/>
      <c r="AH21" s="214"/>
      <c r="AI21" s="215"/>
      <c r="AJ21" s="215">
        <f>SUM(C21:AI21)</f>
        <v>12</v>
      </c>
      <c r="AK21" s="216">
        <f>+AJ21/AM21</f>
        <v>3</v>
      </c>
      <c r="AL21" s="217">
        <f>ROUND(SUM(AK21),0)</f>
        <v>3</v>
      </c>
      <c r="AM21" s="198">
        <f t="shared" si="0"/>
        <v>4</v>
      </c>
    </row>
    <row r="22" spans="1:42" s="44" customFormat="1" ht="15" x14ac:dyDescent="0.25">
      <c r="A22" s="118" t="str">
        <f>Reed!A1</f>
        <v>Marty Reed</v>
      </c>
      <c r="B22" s="176" t="s">
        <v>132</v>
      </c>
      <c r="C22" s="328">
        <f>MIN(AL23,25)</f>
        <v>5</v>
      </c>
      <c r="D22" s="236">
        <f ca="1">INDIRECT(CONCATENATE(B22,"!CL22"))</f>
        <v>6</v>
      </c>
      <c r="E22" s="236">
        <f ca="1">INDIRECT(CONCATENATE(B22,"!CF22"))</f>
        <v>4</v>
      </c>
      <c r="F22" s="236">
        <f ca="1">INDIRECT(CONCATENATE(B22,"!BZ22"))</f>
        <v>6</v>
      </c>
      <c r="G22" s="236">
        <f ca="1">INDIRECT(CONCATENATE(B22,"!BT22"))</f>
        <v>4</v>
      </c>
      <c r="H22" s="236">
        <f ca="1">INDIRECT(CONCATENATE(B22,"!BN22"))</f>
        <v>11</v>
      </c>
      <c r="I22" s="236">
        <f ca="1">INDIRECT(CONCATENATE(B22,"!BH22"))</f>
        <v>7</v>
      </c>
      <c r="J22" s="236"/>
      <c r="K22" s="236">
        <f ca="1">INDIRECT(CONCATENATE(B22,"!AV22"))</f>
        <v>4</v>
      </c>
      <c r="L22" s="236"/>
      <c r="M22" s="236">
        <f ca="1">INDIRECT(CONCATENATE(B22,"!AJ22"))</f>
        <v>6</v>
      </c>
      <c r="N22" s="236">
        <f ca="1">INDIRECT(CONCATENATE(B22,"!AD22"))</f>
        <v>3</v>
      </c>
      <c r="O22" s="236">
        <f ca="1">INDIRECT(CONCATENATE(B22,"!X22"))</f>
        <v>8</v>
      </c>
      <c r="P22" s="236">
        <f ca="1">INDIRECT(CONCATENATE(B22,"!R22"))</f>
        <v>6</v>
      </c>
      <c r="Q22" s="236">
        <f ca="1">INDIRECT(CONCATENATE(B22,"!L22"))</f>
        <v>2</v>
      </c>
      <c r="R22" s="236">
        <f ca="1">INDIRECT(CONCATENATE(B22,"!F22"))</f>
        <v>7</v>
      </c>
      <c r="S22" s="236"/>
      <c r="T22" s="248">
        <v>5</v>
      </c>
      <c r="U22" s="248">
        <v>7</v>
      </c>
      <c r="V22" s="248">
        <v>2</v>
      </c>
      <c r="W22" s="248">
        <v>1</v>
      </c>
      <c r="X22" s="248">
        <v>6</v>
      </c>
      <c r="Y22" s="194">
        <v>1</v>
      </c>
      <c r="Z22" s="57"/>
      <c r="AA22" s="57"/>
      <c r="AB22" s="57"/>
      <c r="AC22" s="57"/>
      <c r="AD22" s="57"/>
      <c r="AE22" s="57"/>
      <c r="AF22" s="57"/>
      <c r="AG22" s="57"/>
      <c r="AH22" s="195"/>
      <c r="AI22" s="57"/>
      <c r="AJ22" s="57"/>
      <c r="AK22" s="196"/>
      <c r="AL22" s="197"/>
      <c r="AM22" s="198">
        <f t="shared" ca="1" si="0"/>
        <v>20</v>
      </c>
    </row>
    <row r="23" spans="1:42" s="44" customFormat="1" ht="15.75" customHeight="1" x14ac:dyDescent="0.25">
      <c r="A23" s="199"/>
      <c r="B23" s="179"/>
      <c r="C23" s="329"/>
      <c r="D23" s="236">
        <v>6</v>
      </c>
      <c r="E23" s="236">
        <v>4</v>
      </c>
      <c r="F23" s="236">
        <v>6</v>
      </c>
      <c r="G23" s="236">
        <v>4</v>
      </c>
      <c r="H23" s="236"/>
      <c r="I23" s="236"/>
      <c r="J23" s="236"/>
      <c r="K23" s="236"/>
      <c r="L23" s="236"/>
      <c r="M23" s="236"/>
      <c r="N23" s="236"/>
      <c r="O23" s="236"/>
      <c r="P23" s="236"/>
      <c r="Q23" s="236"/>
      <c r="R23" s="236"/>
      <c r="S23" s="236"/>
      <c r="T23" s="248"/>
      <c r="U23" s="248"/>
      <c r="V23" s="248"/>
      <c r="W23" s="248"/>
      <c r="X23" s="248"/>
      <c r="Y23" s="194"/>
      <c r="Z23" s="203"/>
      <c r="AA23" s="203"/>
      <c r="AB23" s="203"/>
      <c r="AC23" s="203"/>
      <c r="AD23" s="203"/>
      <c r="AE23" s="203"/>
      <c r="AF23" s="203"/>
      <c r="AG23" s="203"/>
      <c r="AH23" s="203"/>
      <c r="AI23" s="204"/>
      <c r="AJ23" s="204">
        <f>SUM(C23:AI23)</f>
        <v>20</v>
      </c>
      <c r="AK23" s="205">
        <f>+AJ23/AM23</f>
        <v>5</v>
      </c>
      <c r="AL23" s="206">
        <f>ROUND(SUM(AK23),0)</f>
        <v>5</v>
      </c>
      <c r="AM23" s="198">
        <f t="shared" si="0"/>
        <v>4</v>
      </c>
    </row>
    <row r="24" spans="1:42" ht="15" x14ac:dyDescent="0.25">
      <c r="A24" s="207" t="str">
        <f>Michalski_P!A1</f>
        <v>Pete Michalski</v>
      </c>
      <c r="B24" s="176" t="s">
        <v>61</v>
      </c>
      <c r="C24" s="330">
        <f>MIN(AL25,25)</f>
        <v>20</v>
      </c>
      <c r="D24" s="237">
        <f ca="1">INDIRECT(CONCATENATE(B24,"!CL22"))</f>
        <v>21</v>
      </c>
      <c r="E24" s="237">
        <f ca="1">INDIRECT(CONCATENATE(B24,"!CF22"))</f>
        <v>24</v>
      </c>
      <c r="F24" s="237"/>
      <c r="G24" s="237">
        <f ca="1">INDIRECT(CONCATENATE(B24,"!BT22"))</f>
        <v>21</v>
      </c>
      <c r="H24" s="237">
        <f ca="1">INDIRECT(CONCATENATE(B24,"!BN22"))</f>
        <v>20</v>
      </c>
      <c r="I24" s="237">
        <f ca="1">INDIRECT(CONCATENATE(B24,"!BH22"))</f>
        <v>18</v>
      </c>
      <c r="J24" s="237">
        <f ca="1">INDIRECT(CONCATENATE(B24,"!BB22"))</f>
        <v>24</v>
      </c>
      <c r="K24" s="237"/>
      <c r="L24" s="237">
        <f ca="1">INDIRECT(CONCATENATE(B24,"!AP22"))</f>
        <v>19</v>
      </c>
      <c r="M24" s="237">
        <f ca="1">INDIRECT(CONCATENATE(B24,"!AJ22"))</f>
        <v>21</v>
      </c>
      <c r="N24" s="237">
        <f ca="1">INDIRECT(CONCATENATE(B24,"!AD22"))</f>
        <v>20</v>
      </c>
      <c r="O24" s="237">
        <f ca="1">INDIRECT(CONCATENATE(B24,"!X22"))</f>
        <v>23</v>
      </c>
      <c r="P24" s="237">
        <f ca="1">INDIRECT(CONCATENATE(B24,"!R22"))</f>
        <v>22</v>
      </c>
      <c r="Q24" s="237">
        <f ca="1">INDIRECT(CONCATENATE(B24,"!L22"))</f>
        <v>19</v>
      </c>
      <c r="R24" s="237">
        <f ca="1">INDIRECT(CONCATENATE(B24,"!F22"))</f>
        <v>22</v>
      </c>
      <c r="S24" s="237"/>
      <c r="T24" s="251">
        <v>24</v>
      </c>
      <c r="U24" s="251">
        <v>22</v>
      </c>
      <c r="V24" s="251">
        <v>20</v>
      </c>
      <c r="W24" s="251">
        <v>23</v>
      </c>
      <c r="X24" s="251">
        <v>20</v>
      </c>
      <c r="Y24" s="208">
        <v>20</v>
      </c>
      <c r="Z24" s="209"/>
      <c r="AA24" s="209"/>
      <c r="AB24" s="209"/>
      <c r="AC24" s="209"/>
      <c r="AD24" s="209"/>
      <c r="AE24" s="209"/>
      <c r="AF24" s="209"/>
      <c r="AG24" s="209"/>
      <c r="AH24" s="210"/>
      <c r="AI24" s="209"/>
      <c r="AJ24" s="209"/>
      <c r="AK24" s="211"/>
      <c r="AL24" s="212"/>
      <c r="AM24" s="198">
        <f t="shared" ca="1" si="0"/>
        <v>20</v>
      </c>
    </row>
    <row r="25" spans="1:42" ht="15.75" customHeight="1" x14ac:dyDescent="0.25">
      <c r="A25" s="213"/>
      <c r="B25" s="179"/>
      <c r="C25" s="331"/>
      <c r="D25" s="237">
        <v>21</v>
      </c>
      <c r="E25" s="237"/>
      <c r="F25" s="237"/>
      <c r="G25" s="237">
        <v>21</v>
      </c>
      <c r="H25" s="237">
        <v>20</v>
      </c>
      <c r="I25" s="237">
        <v>18</v>
      </c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51"/>
      <c r="U25" s="251"/>
      <c r="V25" s="251"/>
      <c r="W25" s="251"/>
      <c r="X25" s="251"/>
      <c r="Y25" s="208"/>
      <c r="Z25" s="214"/>
      <c r="AA25" s="214"/>
      <c r="AB25" s="214"/>
      <c r="AC25" s="214"/>
      <c r="AD25" s="214"/>
      <c r="AE25" s="214"/>
      <c r="AF25" s="214"/>
      <c r="AG25" s="214"/>
      <c r="AH25" s="214"/>
      <c r="AI25" s="215"/>
      <c r="AJ25" s="215">
        <f>SUM(C25:AI25)</f>
        <v>80</v>
      </c>
      <c r="AK25" s="216">
        <f>+AJ25/AM25</f>
        <v>20</v>
      </c>
      <c r="AL25" s="217">
        <f>ROUND(SUM(AK25),0)</f>
        <v>20</v>
      </c>
      <c r="AM25" s="198">
        <f t="shared" si="0"/>
        <v>4</v>
      </c>
    </row>
    <row r="26" spans="1:42" s="44" customFormat="1" ht="15" x14ac:dyDescent="0.25">
      <c r="A26" s="118" t="str">
        <f>Fusco_S!A1</f>
        <v>Steve Fusco</v>
      </c>
      <c r="B26" s="176" t="s">
        <v>139</v>
      </c>
      <c r="C26" s="328">
        <f>MIN(AL27,25)</f>
        <v>13</v>
      </c>
      <c r="D26" s="236">
        <f ca="1">INDIRECT(CONCATENATE(B26,"!CL22"))</f>
        <v>20</v>
      </c>
      <c r="E26" s="236"/>
      <c r="F26" s="236">
        <f ca="1">INDIRECT(CONCATENATE(B26,"!BZ22"))</f>
        <v>12</v>
      </c>
      <c r="G26" s="236">
        <f ca="1">INDIRECT(CONCATENATE(B26,"!BT22"))</f>
        <v>14</v>
      </c>
      <c r="H26" s="236">
        <f ca="1">INDIRECT(CONCATENATE(B26,"!BN22"))</f>
        <v>13</v>
      </c>
      <c r="I26" s="236"/>
      <c r="J26" s="236"/>
      <c r="K26" s="236"/>
      <c r="L26" s="236"/>
      <c r="M26" s="236"/>
      <c r="N26" s="236">
        <f ca="1">INDIRECT(CONCATENATE(B26,"!AD22"))</f>
        <v>13</v>
      </c>
      <c r="O26" s="236"/>
      <c r="P26" s="236">
        <f ca="1">INDIRECT(CONCATENATE(B26,"!R22"))</f>
        <v>16</v>
      </c>
      <c r="Q26" s="236">
        <f ca="1">INDIRECT(CONCATENATE(B26,"!L22"))</f>
        <v>18</v>
      </c>
      <c r="R26" s="236">
        <f ca="1">INDIRECT(CONCATENATE(B26,"!F22"))</f>
        <v>21</v>
      </c>
      <c r="S26" s="236"/>
      <c r="T26" s="248">
        <v>11</v>
      </c>
      <c r="U26" s="248">
        <v>12</v>
      </c>
      <c r="V26" s="248">
        <v>9</v>
      </c>
      <c r="W26" s="248">
        <v>11</v>
      </c>
      <c r="X26" s="248">
        <v>16</v>
      </c>
      <c r="Y26" s="194">
        <v>11</v>
      </c>
      <c r="Z26" s="57"/>
      <c r="AA26" s="57"/>
      <c r="AB26" s="57"/>
      <c r="AC26" s="57"/>
      <c r="AD26" s="57"/>
      <c r="AE26" s="57"/>
      <c r="AF26" s="57"/>
      <c r="AG26" s="57"/>
      <c r="AH26" s="195"/>
      <c r="AI26" s="57" t="s">
        <v>101</v>
      </c>
      <c r="AJ26" s="57"/>
      <c r="AK26" s="196"/>
      <c r="AL26" s="197"/>
      <c r="AM26" s="198">
        <f t="shared" ca="1" si="0"/>
        <v>15</v>
      </c>
    </row>
    <row r="27" spans="1:42" s="44" customFormat="1" ht="15.75" x14ac:dyDescent="0.25">
      <c r="A27" s="199"/>
      <c r="B27" s="179"/>
      <c r="C27" s="329"/>
      <c r="D27" s="233"/>
      <c r="E27" s="233"/>
      <c r="F27" s="236">
        <v>12</v>
      </c>
      <c r="G27" s="236">
        <v>14</v>
      </c>
      <c r="H27" s="236">
        <v>13</v>
      </c>
      <c r="I27" s="236"/>
      <c r="J27" s="236"/>
      <c r="K27" s="236"/>
      <c r="L27" s="236"/>
      <c r="M27" s="236"/>
      <c r="N27" s="236">
        <v>13</v>
      </c>
      <c r="O27" s="236"/>
      <c r="P27" s="236"/>
      <c r="Q27" s="236"/>
      <c r="R27" s="236"/>
      <c r="S27" s="236"/>
      <c r="T27" s="248"/>
      <c r="U27" s="248"/>
      <c r="V27" s="248"/>
      <c r="W27" s="248"/>
      <c r="X27" s="248"/>
      <c r="Y27" s="194"/>
      <c r="Z27" s="203"/>
      <c r="AA27" s="203"/>
      <c r="AB27" s="203"/>
      <c r="AC27" s="203"/>
      <c r="AD27" s="203"/>
      <c r="AE27" s="203"/>
      <c r="AF27" s="203"/>
      <c r="AG27" s="203"/>
      <c r="AH27" s="203"/>
      <c r="AI27" s="204"/>
      <c r="AJ27" s="204">
        <f>SUM(C27:AI27)</f>
        <v>52</v>
      </c>
      <c r="AK27" s="205">
        <f>+AJ27/AM27</f>
        <v>13</v>
      </c>
      <c r="AL27" s="206">
        <f>ROUND(SUM(AK27),0)</f>
        <v>13</v>
      </c>
      <c r="AM27" s="198">
        <f t="shared" si="0"/>
        <v>4</v>
      </c>
    </row>
    <row r="28" spans="1:42" s="44" customFormat="1" ht="15" x14ac:dyDescent="0.25">
      <c r="A28" s="207" t="str">
        <f>Michalski_S!A1</f>
        <v>Sue Michalski</v>
      </c>
      <c r="B28" s="176" t="s">
        <v>62</v>
      </c>
      <c r="C28" s="330">
        <f>MIN(AL29,25)</f>
        <v>24</v>
      </c>
      <c r="D28" s="237">
        <f ca="1">INDIRECT(CONCATENATE(B28,"!CL22"))</f>
        <v>25</v>
      </c>
      <c r="E28" s="237">
        <f ca="1">INDIRECT(CONCATENATE(B28,"!CF22"))</f>
        <v>25</v>
      </c>
      <c r="F28" s="237"/>
      <c r="G28" s="237">
        <f ca="1">INDIRECT(CONCATENATE(B28,"!BT22"))</f>
        <v>24</v>
      </c>
      <c r="H28" s="237">
        <f ca="1">INDIRECT(CONCATENATE(B28,"!BN22"))</f>
        <v>25</v>
      </c>
      <c r="I28" s="237">
        <f ca="1">INDIRECT(CONCATENATE(B28,"!BH22"))</f>
        <v>24</v>
      </c>
      <c r="J28" s="237">
        <f ca="1">INDIRECT(CONCATENATE(B28,"!BB22"))</f>
        <v>21</v>
      </c>
      <c r="K28" s="237"/>
      <c r="L28" s="237">
        <f ca="1">INDIRECT(CONCATENATE(B28,"!AP22"))</f>
        <v>18</v>
      </c>
      <c r="M28" s="237">
        <f ca="1">INDIRECT(CONCATENATE(B28,"!AJ22"))</f>
        <v>24</v>
      </c>
      <c r="N28" s="237">
        <f ca="1">INDIRECT(CONCATENATE(B28,"!AD22"))</f>
        <v>21</v>
      </c>
      <c r="O28" s="237">
        <f ca="1">INDIRECT(CONCATENATE(B28,"!X22"))</f>
        <v>23</v>
      </c>
      <c r="P28" s="237">
        <f ca="1">INDIRECT(CONCATENATE(B28,"!R22"))</f>
        <v>23</v>
      </c>
      <c r="Q28" s="237">
        <f ca="1">INDIRECT(CONCATENATE(B28,"!L22"))</f>
        <v>21</v>
      </c>
      <c r="R28" s="237">
        <f ca="1">INDIRECT(CONCATENATE(B28,"!F22"))</f>
        <v>23</v>
      </c>
      <c r="S28" s="237"/>
      <c r="T28" s="251">
        <v>24</v>
      </c>
      <c r="U28" s="251">
        <v>21</v>
      </c>
      <c r="V28" s="251">
        <v>27</v>
      </c>
      <c r="W28" s="251">
        <v>25</v>
      </c>
      <c r="X28" s="251">
        <v>23</v>
      </c>
      <c r="Y28" s="208">
        <v>24</v>
      </c>
      <c r="Z28" s="209"/>
      <c r="AA28" s="209"/>
      <c r="AB28" s="209"/>
      <c r="AC28" s="209"/>
      <c r="AD28" s="209"/>
      <c r="AE28" s="209"/>
      <c r="AF28" s="209"/>
      <c r="AG28" s="209"/>
      <c r="AH28" s="209"/>
      <c r="AI28" s="209"/>
      <c r="AJ28" s="209"/>
      <c r="AK28" s="211"/>
      <c r="AL28" s="212"/>
      <c r="AM28" s="198">
        <f t="shared" ca="1" si="0"/>
        <v>20</v>
      </c>
    </row>
    <row r="29" spans="1:42" s="44" customFormat="1" ht="15" x14ac:dyDescent="0.25">
      <c r="A29" s="221"/>
      <c r="B29" s="178"/>
      <c r="C29" s="331"/>
      <c r="D29" s="237">
        <v>25</v>
      </c>
      <c r="E29" s="237"/>
      <c r="F29" s="237"/>
      <c r="G29" s="237">
        <v>24</v>
      </c>
      <c r="H29" s="237"/>
      <c r="I29" s="237">
        <v>24</v>
      </c>
      <c r="J29" s="237">
        <v>21</v>
      </c>
      <c r="K29" s="237"/>
      <c r="L29" s="237"/>
      <c r="M29" s="237"/>
      <c r="N29" s="237"/>
      <c r="O29" s="237"/>
      <c r="P29" s="237"/>
      <c r="Q29" s="237"/>
      <c r="R29" s="237"/>
      <c r="S29" s="237"/>
      <c r="T29" s="251"/>
      <c r="U29" s="251"/>
      <c r="V29" s="251"/>
      <c r="W29" s="251"/>
      <c r="X29" s="251"/>
      <c r="Y29" s="208"/>
      <c r="Z29" s="215"/>
      <c r="AA29" s="215"/>
      <c r="AB29" s="215"/>
      <c r="AC29" s="215"/>
      <c r="AD29" s="215"/>
      <c r="AE29" s="215"/>
      <c r="AF29" s="215"/>
      <c r="AG29" s="215"/>
      <c r="AH29" s="215"/>
      <c r="AI29" s="215"/>
      <c r="AJ29" s="215">
        <f>SUM(C29:AI29)</f>
        <v>94</v>
      </c>
      <c r="AK29" s="216">
        <f>+AJ29/AM29</f>
        <v>23.5</v>
      </c>
      <c r="AL29" s="217">
        <f>ROUND(SUM(AK29),0)</f>
        <v>24</v>
      </c>
      <c r="AM29" s="198">
        <f t="shared" si="0"/>
        <v>4</v>
      </c>
    </row>
    <row r="30" spans="1:42" ht="15" x14ac:dyDescent="0.25">
      <c r="A30" s="118" t="str">
        <f>Trottier!A1</f>
        <v>Susan Trottier</v>
      </c>
      <c r="B30" s="176" t="s">
        <v>68</v>
      </c>
      <c r="C30" s="328">
        <f>MIN(AL31,25)</f>
        <v>22</v>
      </c>
      <c r="D30" s="236">
        <f ca="1">INDIRECT(CONCATENATE(B30,"!CL22"))</f>
        <v>24</v>
      </c>
      <c r="E30" s="236"/>
      <c r="F30" s="236">
        <f ca="1">INDIRECT(CONCATENATE(B30,"!BZ22"))</f>
        <v>22</v>
      </c>
      <c r="G30" s="236">
        <f ca="1">INDIRECT(CONCATENATE(B30,"!BT22"))</f>
        <v>19</v>
      </c>
      <c r="H30" s="236">
        <f ca="1">INDIRECT(CONCATENATE(B30,"!BN22"))</f>
        <v>24</v>
      </c>
      <c r="I30" s="236">
        <f ca="1">INDIRECT(CONCATENATE(B30,"!BH22"))</f>
        <v>26</v>
      </c>
      <c r="J30" s="236"/>
      <c r="K30" s="236"/>
      <c r="L30" s="236"/>
      <c r="M30" s="236">
        <f ca="1">INDIRECT(CONCATENATE(B30,"!AJ22"))</f>
        <v>23</v>
      </c>
      <c r="N30" s="236">
        <f ca="1">INDIRECT(CONCATENATE(B30,"!AD22"))</f>
        <v>22</v>
      </c>
      <c r="O30" s="236">
        <f ca="1">INDIRECT(CONCATENATE(B30,"!X22"))</f>
        <v>26</v>
      </c>
      <c r="P30" s="236">
        <f ca="1">INDIRECT(CONCATENATE(B30,"!R22"))</f>
        <v>21</v>
      </c>
      <c r="Q30" s="236">
        <f ca="1">INDIRECT(CONCATENATE(B30,"!L22"))</f>
        <v>26</v>
      </c>
      <c r="R30" s="236">
        <f ca="1">INDIRECT(CONCATENATE(B30,"!F22"))</f>
        <v>25</v>
      </c>
      <c r="S30" s="236"/>
      <c r="T30" s="222">
        <v>22</v>
      </c>
      <c r="U30" s="222">
        <v>25</v>
      </c>
      <c r="V30" s="222">
        <v>17</v>
      </c>
      <c r="W30" s="222">
        <v>22</v>
      </c>
      <c r="X30" s="222">
        <v>22</v>
      </c>
      <c r="Y30" s="223">
        <v>22</v>
      </c>
      <c r="AH30" s="195"/>
      <c r="AK30" s="196"/>
      <c r="AL30" s="197"/>
      <c r="AM30" s="198">
        <f t="shared" ca="1" si="0"/>
        <v>18</v>
      </c>
    </row>
    <row r="31" spans="1:42" ht="15.75" customHeight="1" x14ac:dyDescent="0.25">
      <c r="A31" s="199"/>
      <c r="B31" s="179"/>
      <c r="C31" s="329"/>
      <c r="D31" s="236">
        <v>24</v>
      </c>
      <c r="E31" s="236"/>
      <c r="F31" s="236">
        <v>22</v>
      </c>
      <c r="G31" s="236">
        <v>19</v>
      </c>
      <c r="H31" s="236"/>
      <c r="I31" s="236"/>
      <c r="J31" s="236"/>
      <c r="K31" s="236"/>
      <c r="L31" s="236"/>
      <c r="M31" s="236">
        <v>23</v>
      </c>
      <c r="N31" s="236"/>
      <c r="O31" s="236"/>
      <c r="P31" s="236"/>
      <c r="Q31" s="236"/>
      <c r="R31" s="236"/>
      <c r="S31" s="236"/>
      <c r="T31" s="248"/>
      <c r="U31" s="248"/>
      <c r="V31" s="248"/>
      <c r="W31" s="248"/>
      <c r="X31" s="248"/>
      <c r="Y31" s="194"/>
      <c r="Z31" s="203"/>
      <c r="AA31" s="203"/>
      <c r="AB31" s="203"/>
      <c r="AC31" s="203"/>
      <c r="AD31" s="203"/>
      <c r="AE31" s="203"/>
      <c r="AF31" s="203"/>
      <c r="AG31" s="203"/>
      <c r="AH31" s="203"/>
      <c r="AI31" s="204"/>
      <c r="AJ31" s="204">
        <f>SUM(C31:AI31)</f>
        <v>88</v>
      </c>
      <c r="AK31" s="205">
        <f>+AJ31/AM31</f>
        <v>22</v>
      </c>
      <c r="AL31" s="206">
        <f>ROUND(SUM(AK31),0)</f>
        <v>22</v>
      </c>
      <c r="AM31" s="198">
        <f t="shared" si="0"/>
        <v>4</v>
      </c>
    </row>
    <row r="32" spans="1:42" s="44" customFormat="1" ht="15" x14ac:dyDescent="0.25">
      <c r="A32" s="207" t="str">
        <f>Hobbs!A1</f>
        <v>Tim Hobbs</v>
      </c>
      <c r="B32" s="176" t="s">
        <v>59</v>
      </c>
      <c r="C32" s="330">
        <f>MIN(AL33,25)</f>
        <v>12</v>
      </c>
      <c r="D32" s="237">
        <f ca="1">INDIRECT(CONCATENATE(B32,"!CL22"))</f>
        <v>17</v>
      </c>
      <c r="E32" s="237">
        <f ca="1">INDIRECT(CONCATENATE(B32,"!CF22"))</f>
        <v>11</v>
      </c>
      <c r="F32" s="237">
        <f ca="1">INDIRECT(CONCATENATE(B32,"!BZ22"))</f>
        <v>9</v>
      </c>
      <c r="G32" s="237">
        <f ca="1">INDIRECT(CONCATENATE(B32,"!BT22"))</f>
        <v>14</v>
      </c>
      <c r="H32" s="237">
        <f ca="1">INDIRECT(CONCATENATE(B32,"!BN22"))</f>
        <v>13</v>
      </c>
      <c r="I32" s="237">
        <f ca="1">INDIRECT(CONCATENATE(B32,"!BH22"))</f>
        <v>13</v>
      </c>
      <c r="J32" s="237">
        <f ca="1">INDIRECT(CONCATENATE(B32,"!BB22"))</f>
        <v>9</v>
      </c>
      <c r="K32" s="237">
        <f ca="1">INDIRECT(CONCATENATE(B32,"!AV22"))</f>
        <v>18</v>
      </c>
      <c r="L32" s="237">
        <f ca="1">INDIRECT(CONCATENATE(B32,"!AP22"))</f>
        <v>13</v>
      </c>
      <c r="M32" s="237">
        <f ca="1">INDIRECT(CONCATENATE(B32,"!AJ22"))</f>
        <v>15</v>
      </c>
      <c r="N32" s="237">
        <f ca="1">INDIRECT(CONCATENATE(B32,"!AD22"))</f>
        <v>16</v>
      </c>
      <c r="O32" s="237">
        <f ca="1">INDIRECT(CONCATENATE(B32,"!X22"))</f>
        <v>15</v>
      </c>
      <c r="P32" s="237">
        <f ca="1">INDIRECT(CONCATENATE(B32,"!R22"))</f>
        <v>10</v>
      </c>
      <c r="Q32" s="237">
        <f ca="1">INDIRECT(CONCATENATE(B32,"!L22"))</f>
        <v>19</v>
      </c>
      <c r="R32" s="237">
        <f ca="1">INDIRECT(CONCATENATE(B32,"!F22"))</f>
        <v>14</v>
      </c>
      <c r="S32" s="237"/>
      <c r="T32" s="250">
        <v>14</v>
      </c>
      <c r="U32" s="250">
        <v>10</v>
      </c>
      <c r="V32" s="250">
        <v>9</v>
      </c>
      <c r="W32" s="250">
        <v>14</v>
      </c>
      <c r="X32" s="250">
        <v>18</v>
      </c>
      <c r="Y32" s="208">
        <v>10</v>
      </c>
      <c r="Z32" s="209"/>
      <c r="AA32" s="209"/>
      <c r="AB32" s="209"/>
      <c r="AC32" s="209"/>
      <c r="AD32" s="209"/>
      <c r="AE32" s="209"/>
      <c r="AF32" s="209"/>
      <c r="AG32" s="209"/>
      <c r="AH32" s="210"/>
      <c r="AI32" s="209"/>
      <c r="AJ32" s="209"/>
      <c r="AK32" s="211"/>
      <c r="AL32" s="212"/>
      <c r="AM32" s="198">
        <f t="shared" ca="1" si="0"/>
        <v>22</v>
      </c>
    </row>
    <row r="33" spans="1:40" s="44" customFormat="1" ht="15.75" customHeight="1" x14ac:dyDescent="0.25">
      <c r="A33" s="213"/>
      <c r="B33" s="179"/>
      <c r="C33" s="331"/>
      <c r="D33" s="237"/>
      <c r="E33" s="237">
        <v>11</v>
      </c>
      <c r="F33" s="237">
        <v>9</v>
      </c>
      <c r="G33" s="237"/>
      <c r="H33" s="237">
        <v>13</v>
      </c>
      <c r="I33" s="237">
        <v>13</v>
      </c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51"/>
      <c r="U33" s="251"/>
      <c r="V33" s="251"/>
      <c r="W33" s="251"/>
      <c r="X33" s="251"/>
      <c r="Y33" s="208"/>
      <c r="Z33" s="214"/>
      <c r="AA33" s="214"/>
      <c r="AB33" s="214"/>
      <c r="AC33" s="214"/>
      <c r="AD33" s="214"/>
      <c r="AE33" s="214"/>
      <c r="AF33" s="214"/>
      <c r="AG33" s="214"/>
      <c r="AH33" s="214"/>
      <c r="AI33" s="215"/>
      <c r="AJ33" s="215">
        <f>SUM(C33:AI33)</f>
        <v>46</v>
      </c>
      <c r="AK33" s="216">
        <f>+AJ33/AM33</f>
        <v>11.5</v>
      </c>
      <c r="AL33" s="217">
        <f>ROUND(SUM(AK33),0)</f>
        <v>12</v>
      </c>
      <c r="AM33" s="198">
        <f t="shared" si="0"/>
        <v>4</v>
      </c>
    </row>
    <row r="34" spans="1:40" ht="15" x14ac:dyDescent="0.25">
      <c r="A34" s="224" t="str">
        <f>Mohsinger_T!A1</f>
        <v>Tom Mohsinger</v>
      </c>
      <c r="B34" s="180" t="s">
        <v>64</v>
      </c>
      <c r="C34" s="328">
        <f>MIN(AL35,25)</f>
        <v>13</v>
      </c>
      <c r="D34" s="236">
        <f ca="1">INDIRECT(CONCATENATE(B34,"!CL22"))</f>
        <v>16</v>
      </c>
      <c r="E34" s="236">
        <f ca="1">INDIRECT(CONCATENATE(B34,"!CF22"))</f>
        <v>11</v>
      </c>
      <c r="F34" s="236">
        <f ca="1">INDIRECT(CONCATENATE(B34,"!BZ22"))</f>
        <v>15</v>
      </c>
      <c r="G34" s="236">
        <f ca="1">INDIRECT(CONCATENATE(B34,"!BT22"))</f>
        <v>12</v>
      </c>
      <c r="H34" s="236">
        <f ca="1">INDIRECT(CONCATENATE(B34,"!BN22"))</f>
        <v>17</v>
      </c>
      <c r="I34" s="236">
        <f ca="1">INDIRECT(CONCATENATE(B34,"!BH22"))</f>
        <v>15</v>
      </c>
      <c r="J34" s="236">
        <f ca="1">INDIRECT(CONCATENATE(B34,"!BB22"))</f>
        <v>16</v>
      </c>
      <c r="K34" s="236"/>
      <c r="L34" s="236">
        <f ca="1">INDIRECT(CONCATENATE(B34,"!AP22"))</f>
        <v>15</v>
      </c>
      <c r="M34" s="236">
        <f ca="1">INDIRECT(CONCATENATE(B34,"!AJ22"))</f>
        <v>17</v>
      </c>
      <c r="N34" s="236">
        <f ca="1">INDIRECT(CONCATENATE(B34,"!AD22"))</f>
        <v>16</v>
      </c>
      <c r="O34" s="236">
        <f ca="1">INDIRECT(CONCATENATE(B34,"!X22"))</f>
        <v>16</v>
      </c>
      <c r="P34" s="236">
        <f ca="1">INDIRECT(CONCATENATE(B34,"!R22"))</f>
        <v>16</v>
      </c>
      <c r="Q34" s="236">
        <f ca="1">INDIRECT(CONCATENATE(B34,"!L22"))</f>
        <v>17</v>
      </c>
      <c r="R34" s="236">
        <f ca="1">INDIRECT(CONCATENATE(B34,"!F22"))</f>
        <v>12</v>
      </c>
      <c r="S34" s="236"/>
      <c r="T34" s="248">
        <v>14</v>
      </c>
      <c r="U34" s="248">
        <v>19</v>
      </c>
      <c r="V34" s="248">
        <v>14</v>
      </c>
      <c r="W34" s="248">
        <v>16</v>
      </c>
      <c r="X34" s="248">
        <v>11</v>
      </c>
      <c r="Y34" s="194">
        <v>13</v>
      </c>
      <c r="AH34" s="225"/>
      <c r="AI34" s="222"/>
      <c r="AJ34" s="222"/>
      <c r="AK34" s="226"/>
      <c r="AL34" s="227"/>
      <c r="AM34" s="198">
        <f t="shared" ca="1" si="0"/>
        <v>21</v>
      </c>
    </row>
    <row r="35" spans="1:40" ht="15.75" customHeight="1" x14ac:dyDescent="0.25">
      <c r="A35" s="199"/>
      <c r="B35" s="179"/>
      <c r="C35" s="329"/>
      <c r="D35" s="236"/>
      <c r="E35" s="236">
        <v>11</v>
      </c>
      <c r="F35" s="236">
        <v>15</v>
      </c>
      <c r="G35" s="236">
        <v>12</v>
      </c>
      <c r="H35" s="236"/>
      <c r="I35" s="236">
        <v>15</v>
      </c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48"/>
      <c r="U35" s="248"/>
      <c r="V35" s="248"/>
      <c r="W35" s="248"/>
      <c r="X35" s="248"/>
      <c r="Y35" s="194"/>
      <c r="Z35" s="203"/>
      <c r="AA35" s="203"/>
      <c r="AB35" s="203"/>
      <c r="AC35" s="203"/>
      <c r="AD35" s="203"/>
      <c r="AE35" s="203"/>
      <c r="AF35" s="203"/>
      <c r="AG35" s="203"/>
      <c r="AH35" s="203"/>
      <c r="AI35" s="204"/>
      <c r="AJ35" s="204">
        <f>SUM(C35:AI35)</f>
        <v>53</v>
      </c>
      <c r="AK35" s="205">
        <f>+AJ35/AM35</f>
        <v>13.25</v>
      </c>
      <c r="AL35" s="206">
        <f>ROUND(SUM(AK35),0)</f>
        <v>13</v>
      </c>
      <c r="AM35" s="198">
        <f t="shared" si="0"/>
        <v>4</v>
      </c>
    </row>
    <row r="36" spans="1:40" ht="15.75" x14ac:dyDescent="0.25">
      <c r="A36" s="190"/>
      <c r="B36" s="180"/>
      <c r="C36" s="173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5"/>
      <c r="T36" s="53"/>
      <c r="U36" s="53"/>
      <c r="V36" s="53"/>
      <c r="W36" s="75"/>
      <c r="X36" s="53"/>
      <c r="Z36" s="59"/>
      <c r="AA36" s="59"/>
      <c r="AB36" s="59"/>
      <c r="AC36" s="59"/>
      <c r="AD36" s="59"/>
      <c r="AE36" s="59"/>
      <c r="AF36" s="59"/>
      <c r="AG36" s="59"/>
      <c r="AH36" s="81"/>
      <c r="AI36" s="62"/>
      <c r="AJ36" s="62"/>
      <c r="AK36" s="97"/>
      <c r="AL36" s="68"/>
      <c r="AM36" s="162"/>
    </row>
    <row r="37" spans="1:40" ht="15" x14ac:dyDescent="0.25">
      <c r="A37" s="191" t="s">
        <v>102</v>
      </c>
      <c r="B37" s="256"/>
      <c r="C37" s="257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258"/>
      <c r="U37" s="258"/>
      <c r="V37" s="258"/>
      <c r="W37" s="258"/>
      <c r="X37" s="258"/>
      <c r="Y37" s="258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159"/>
      <c r="AN37" s="57"/>
    </row>
    <row r="38" spans="1:40" ht="15" x14ac:dyDescent="0.25">
      <c r="A38" s="181"/>
      <c r="B38" s="259"/>
      <c r="C38" s="257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258"/>
      <c r="U38" s="258"/>
      <c r="V38" s="258"/>
      <c r="W38" s="258"/>
      <c r="X38" s="258"/>
      <c r="Y38" s="258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159"/>
      <c r="AN38" s="57"/>
    </row>
    <row r="39" spans="1:40" ht="15" x14ac:dyDescent="0.25">
      <c r="A39" s="190"/>
      <c r="B39" s="180"/>
      <c r="C39" s="175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56"/>
      <c r="U39" s="56"/>
      <c r="V39" s="56"/>
      <c r="W39" s="56"/>
      <c r="X39" s="56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159"/>
      <c r="AN39" s="57"/>
    </row>
    <row r="40" spans="1:40" ht="12.75" customHeight="1" x14ac:dyDescent="0.25">
      <c r="A40" s="241" t="s">
        <v>169</v>
      </c>
      <c r="B40" s="242" t="s">
        <v>168</v>
      </c>
      <c r="C40" s="323">
        <f>MIN(AL41,25)</f>
        <v>8</v>
      </c>
      <c r="D40" s="168">
        <f ca="1">INDIRECT(CONCATENATE(B40,"!CL22"))</f>
        <v>0</v>
      </c>
      <c r="E40" s="69">
        <f ca="1">INDIRECT(CONCATENATE(B40,"!CF22"))</f>
        <v>0</v>
      </c>
      <c r="F40" s="69"/>
      <c r="G40" s="69"/>
      <c r="H40" s="69"/>
      <c r="I40" s="69"/>
      <c r="J40" s="69"/>
      <c r="K40" s="69">
        <f ca="1">INDIRECT(CONCATENATE(B40,"!AV22"))</f>
        <v>11</v>
      </c>
      <c r="L40" s="69">
        <f ca="1">INDIRECT(CONCATENATE(B40,"!AP22"))</f>
        <v>9</v>
      </c>
      <c r="M40" s="69"/>
      <c r="N40" s="69"/>
      <c r="O40" s="69"/>
      <c r="P40" s="69"/>
      <c r="Q40" s="69"/>
      <c r="R40" s="69"/>
      <c r="S40" s="69"/>
      <c r="T40" s="253">
        <v>6</v>
      </c>
      <c r="U40" s="254">
        <v>6</v>
      </c>
      <c r="V40" s="254">
        <v>6</v>
      </c>
      <c r="W40" s="254"/>
      <c r="X40" s="254"/>
      <c r="Y40" s="255"/>
      <c r="Z40" s="59"/>
      <c r="AA40" s="59"/>
      <c r="AB40" s="59"/>
      <c r="AC40" s="59"/>
      <c r="AD40" s="59"/>
      <c r="AE40" s="59"/>
      <c r="AF40" s="59"/>
      <c r="AG40" s="59"/>
      <c r="AH40" s="81"/>
      <c r="AI40" s="62"/>
      <c r="AJ40" s="62"/>
      <c r="AK40" s="97"/>
      <c r="AL40" s="68"/>
      <c r="AM40" s="162">
        <f t="shared" ref="AM40:AM41" ca="1" si="2">COUNT(C40:AI40)</f>
        <v>8</v>
      </c>
      <c r="AN40" s="57"/>
    </row>
    <row r="41" spans="1:40" ht="12.75" customHeight="1" x14ac:dyDescent="0.25">
      <c r="A41" s="188"/>
      <c r="B41" s="179"/>
      <c r="C41" s="324"/>
      <c r="D41" s="63"/>
      <c r="E41" s="63"/>
      <c r="F41" s="63"/>
      <c r="G41" s="63"/>
      <c r="H41" s="63"/>
      <c r="I41" s="63"/>
      <c r="J41" s="63"/>
      <c r="K41" s="63">
        <v>11</v>
      </c>
      <c r="L41" s="63">
        <v>9</v>
      </c>
      <c r="M41" s="63"/>
      <c r="N41" s="63"/>
      <c r="O41" s="63"/>
      <c r="P41" s="63"/>
      <c r="Q41" s="63"/>
      <c r="R41" s="63"/>
      <c r="S41" s="63"/>
      <c r="T41" s="200">
        <v>6</v>
      </c>
      <c r="U41" s="201">
        <v>6</v>
      </c>
      <c r="V41" s="201"/>
      <c r="W41" s="201"/>
      <c r="X41" s="201"/>
      <c r="Y41" s="202"/>
      <c r="Z41" s="82"/>
      <c r="AA41" s="82"/>
      <c r="AB41" s="82"/>
      <c r="AC41" s="82"/>
      <c r="AD41" s="82"/>
      <c r="AE41" s="82"/>
      <c r="AF41" s="82"/>
      <c r="AG41" s="82"/>
      <c r="AH41" s="82"/>
      <c r="AI41" s="79"/>
      <c r="AJ41" s="79">
        <f>SUM(C41:AI41)</f>
        <v>32</v>
      </c>
      <c r="AK41" s="91">
        <f>+AJ41/AM41</f>
        <v>8</v>
      </c>
      <c r="AL41" s="92">
        <f>ROUND(SUM(AK41),0)</f>
        <v>8</v>
      </c>
      <c r="AM41" s="162">
        <f t="shared" si="2"/>
        <v>4</v>
      </c>
      <c r="AN41" s="57"/>
    </row>
    <row r="42" spans="1:40" ht="15" x14ac:dyDescent="0.25">
      <c r="A42" s="190" t="s">
        <v>140</v>
      </c>
      <c r="B42" s="180" t="s">
        <v>174</v>
      </c>
      <c r="C42" s="323">
        <f>MIN(AL43,25)</f>
        <v>19</v>
      </c>
      <c r="D42" s="168">
        <f ca="1">INDIRECT(CONCATENATE(B42,"!CL22"))</f>
        <v>0</v>
      </c>
      <c r="E42" s="69">
        <f ca="1">INDIRECT(CONCATENATE(B42,"!CF22"))</f>
        <v>0</v>
      </c>
      <c r="F42" s="69"/>
      <c r="G42" s="69"/>
      <c r="H42" s="69"/>
      <c r="I42" s="69"/>
      <c r="J42" s="69">
        <f ca="1">INDIRECT(CONCATENATE(B42,"!BB22"))</f>
        <v>17</v>
      </c>
      <c r="K42" s="69"/>
      <c r="L42" s="69"/>
      <c r="M42" s="69"/>
      <c r="N42" s="69"/>
      <c r="O42" s="69"/>
      <c r="P42" s="69"/>
      <c r="Q42" s="69"/>
      <c r="R42" s="69"/>
      <c r="S42" s="69"/>
      <c r="T42" s="253">
        <v>24</v>
      </c>
      <c r="U42" s="254">
        <v>20</v>
      </c>
      <c r="V42" s="254">
        <v>20</v>
      </c>
      <c r="W42" s="254">
        <v>20</v>
      </c>
      <c r="X42" s="254">
        <v>19</v>
      </c>
      <c r="Y42" s="255">
        <v>17</v>
      </c>
      <c r="Z42" s="59"/>
      <c r="AA42" s="59"/>
      <c r="AB42" s="59"/>
      <c r="AC42" s="59"/>
      <c r="AD42" s="59"/>
      <c r="AE42" s="59"/>
      <c r="AF42" s="59"/>
      <c r="AG42" s="59"/>
      <c r="AH42" s="81"/>
      <c r="AI42" s="62"/>
      <c r="AJ42" s="62"/>
      <c r="AK42" s="97"/>
      <c r="AL42" s="68"/>
      <c r="AM42" s="162">
        <f t="shared" ref="AM42:AM53" ca="1" si="3">COUNT(C42:AI42)</f>
        <v>10</v>
      </c>
      <c r="AN42" s="57"/>
    </row>
    <row r="43" spans="1:40" ht="15" x14ac:dyDescent="0.25">
      <c r="A43" s="188"/>
      <c r="B43" s="179"/>
      <c r="C43" s="324"/>
      <c r="D43" s="63"/>
      <c r="E43" s="63"/>
      <c r="F43" s="63"/>
      <c r="G43" s="63"/>
      <c r="H43" s="63"/>
      <c r="I43" s="63"/>
      <c r="J43" s="63">
        <v>17</v>
      </c>
      <c r="K43" s="63"/>
      <c r="L43" s="63"/>
      <c r="M43" s="63"/>
      <c r="N43" s="63"/>
      <c r="O43" s="63"/>
      <c r="P43" s="63"/>
      <c r="Q43" s="63"/>
      <c r="R43" s="63"/>
      <c r="S43" s="63"/>
      <c r="T43" s="200"/>
      <c r="U43" s="201">
        <v>20</v>
      </c>
      <c r="V43" s="201">
        <v>20</v>
      </c>
      <c r="W43" s="201"/>
      <c r="X43" s="201">
        <v>19</v>
      </c>
      <c r="Y43" s="202"/>
      <c r="Z43" s="82"/>
      <c r="AA43" s="82"/>
      <c r="AB43" s="82"/>
      <c r="AC43" s="82"/>
      <c r="AD43" s="82"/>
      <c r="AE43" s="82"/>
      <c r="AF43" s="82"/>
      <c r="AG43" s="82"/>
      <c r="AH43" s="82"/>
      <c r="AI43" s="79"/>
      <c r="AJ43" s="79">
        <f>SUM(C43:AI43)</f>
        <v>76</v>
      </c>
      <c r="AK43" s="91">
        <f>+AJ43/AM43</f>
        <v>19</v>
      </c>
      <c r="AL43" s="92">
        <f>ROUND(SUM(AK43),0)</f>
        <v>19</v>
      </c>
      <c r="AM43" s="162">
        <f t="shared" si="3"/>
        <v>4</v>
      </c>
      <c r="AN43" s="57"/>
    </row>
    <row r="44" spans="1:40" ht="15" x14ac:dyDescent="0.25">
      <c r="A44" s="190" t="s">
        <v>92</v>
      </c>
      <c r="B44" s="180" t="s">
        <v>165</v>
      </c>
      <c r="C44" s="323">
        <f>MIN(AL45,25)</f>
        <v>9</v>
      </c>
      <c r="D44" s="168">
        <f ca="1">INDIRECT(CONCATENATE(B44,"!CL22"))</f>
        <v>0</v>
      </c>
      <c r="E44" s="69">
        <f ca="1">INDIRECT(CONCATENATE(B44,"!CF22"))</f>
        <v>0</v>
      </c>
      <c r="F44" s="69"/>
      <c r="G44" s="69"/>
      <c r="H44" s="69"/>
      <c r="I44" s="69"/>
      <c r="J44" s="69"/>
      <c r="K44" s="69">
        <f ca="1">INDIRECT(CONCATENATE(B44,"!AV22"))</f>
        <v>11</v>
      </c>
      <c r="L44" s="69"/>
      <c r="M44" s="69">
        <f ca="1">INDIRECT(CONCATENATE(B44,"!AJ22"))</f>
        <v>13</v>
      </c>
      <c r="N44" s="69">
        <f ca="1">INDIRECT(CONCATENATE(B44,"!AD22"))</f>
        <v>9</v>
      </c>
      <c r="O44" s="69"/>
      <c r="P44" s="69"/>
      <c r="Q44" s="69"/>
      <c r="R44" s="69"/>
      <c r="S44" s="69"/>
      <c r="T44" s="253">
        <v>10</v>
      </c>
      <c r="U44" s="254">
        <v>8</v>
      </c>
      <c r="V44" s="254">
        <v>7</v>
      </c>
      <c r="W44" s="254">
        <v>5</v>
      </c>
      <c r="X44" s="254">
        <v>9</v>
      </c>
      <c r="Y44" s="255">
        <v>14</v>
      </c>
      <c r="Z44" s="59"/>
      <c r="AA44" s="59"/>
      <c r="AB44" s="59"/>
      <c r="AC44" s="59"/>
      <c r="AD44" s="59"/>
      <c r="AE44" s="59"/>
      <c r="AF44" s="59"/>
      <c r="AG44" s="59"/>
      <c r="AH44" s="81"/>
      <c r="AI44" s="62"/>
      <c r="AJ44" s="62"/>
      <c r="AK44" s="97"/>
      <c r="AL44" s="68"/>
      <c r="AM44" s="162">
        <f t="shared" ca="1" si="3"/>
        <v>12</v>
      </c>
      <c r="AN44" s="57"/>
    </row>
    <row r="45" spans="1:40" ht="15" x14ac:dyDescent="0.25">
      <c r="A45" s="188"/>
      <c r="B45" s="179"/>
      <c r="C45" s="32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>
        <v>9</v>
      </c>
      <c r="O45" s="63"/>
      <c r="P45" s="63"/>
      <c r="Q45" s="63"/>
      <c r="R45" s="63"/>
      <c r="S45" s="63"/>
      <c r="T45" s="200">
        <v>10</v>
      </c>
      <c r="U45" s="201">
        <v>8</v>
      </c>
      <c r="V45" s="201">
        <v>7</v>
      </c>
      <c r="W45" s="201"/>
      <c r="X45" s="201"/>
      <c r="Y45" s="202"/>
      <c r="Z45" s="82"/>
      <c r="AA45" s="82"/>
      <c r="AB45" s="82"/>
      <c r="AC45" s="82"/>
      <c r="AD45" s="82"/>
      <c r="AE45" s="82"/>
      <c r="AF45" s="82"/>
      <c r="AG45" s="82"/>
      <c r="AH45" s="82"/>
      <c r="AI45" s="79"/>
      <c r="AJ45" s="79">
        <f>SUM(C45:AI45)</f>
        <v>34</v>
      </c>
      <c r="AK45" s="91">
        <f>+AJ45/AM45</f>
        <v>8.5</v>
      </c>
      <c r="AL45" s="92">
        <f>ROUND(SUM(AK45),0)</f>
        <v>9</v>
      </c>
      <c r="AM45" s="162">
        <f t="shared" si="3"/>
        <v>4</v>
      </c>
      <c r="AN45" s="57"/>
    </row>
    <row r="46" spans="1:40" ht="15" x14ac:dyDescent="0.25">
      <c r="A46" s="190" t="s">
        <v>170</v>
      </c>
      <c r="B46" s="180" t="s">
        <v>171</v>
      </c>
      <c r="C46" s="323">
        <f>MIN(AL47,25)</f>
        <v>14</v>
      </c>
      <c r="D46" s="168">
        <f ca="1">INDIRECT(CONCATENATE(B46,"!CL22"))</f>
        <v>0</v>
      </c>
      <c r="E46" s="69">
        <f ca="1">INDIRECT(CONCATENATE(B46,"!CF22"))</f>
        <v>0</v>
      </c>
      <c r="F46" s="69"/>
      <c r="G46" s="69"/>
      <c r="H46" s="69"/>
      <c r="I46" s="69"/>
      <c r="J46" s="69">
        <f ca="1">INDIRECT(CONCATENATE(B46,"!BB22"))</f>
        <v>14</v>
      </c>
      <c r="K46" s="69">
        <f ca="1">INDIRECT(CONCATENATE(B46,"!AV22"))</f>
        <v>13</v>
      </c>
      <c r="L46" s="69">
        <f ca="1">INDIRECT(CONCATENATE(B46,"!AP22"))</f>
        <v>15</v>
      </c>
      <c r="M46" s="69"/>
      <c r="N46" s="69"/>
      <c r="O46" s="69"/>
      <c r="P46" s="69"/>
      <c r="Q46" s="69"/>
      <c r="R46" s="69"/>
      <c r="S46" s="69"/>
      <c r="T46" s="253">
        <v>14</v>
      </c>
      <c r="U46" s="254">
        <v>14</v>
      </c>
      <c r="V46" s="254">
        <v>14</v>
      </c>
      <c r="W46" s="254"/>
      <c r="X46" s="254"/>
      <c r="Y46" s="255"/>
      <c r="Z46" s="59"/>
      <c r="AA46" s="59"/>
      <c r="AB46" s="59"/>
      <c r="AC46" s="59"/>
      <c r="AD46" s="59"/>
      <c r="AE46" s="59"/>
      <c r="AF46" s="59"/>
      <c r="AG46" s="59"/>
      <c r="AH46" s="81"/>
      <c r="AI46" s="62"/>
      <c r="AJ46" s="62"/>
      <c r="AK46" s="97"/>
      <c r="AL46" s="68"/>
      <c r="AM46" s="162">
        <f t="shared" ca="1" si="3"/>
        <v>9</v>
      </c>
      <c r="AN46" s="57"/>
    </row>
    <row r="47" spans="1:40" ht="15" x14ac:dyDescent="0.25">
      <c r="A47" s="188"/>
      <c r="B47" s="179"/>
      <c r="C47" s="324"/>
      <c r="D47" s="63"/>
      <c r="E47" s="63"/>
      <c r="F47" s="63"/>
      <c r="G47" s="63"/>
      <c r="H47" s="63"/>
      <c r="I47" s="63"/>
      <c r="J47" s="63">
        <v>14</v>
      </c>
      <c r="K47" s="63">
        <v>13</v>
      </c>
      <c r="L47" s="63"/>
      <c r="M47" s="63"/>
      <c r="N47" s="63"/>
      <c r="O47" s="63"/>
      <c r="P47" s="63"/>
      <c r="Q47" s="63"/>
      <c r="R47" s="63"/>
      <c r="S47" s="63"/>
      <c r="T47" s="200">
        <v>14</v>
      </c>
      <c r="U47" s="201">
        <v>14</v>
      </c>
      <c r="V47" s="201"/>
      <c r="W47" s="201"/>
      <c r="X47" s="201"/>
      <c r="Y47" s="202"/>
      <c r="Z47" s="82"/>
      <c r="AA47" s="82"/>
      <c r="AB47" s="82"/>
      <c r="AC47" s="82"/>
      <c r="AD47" s="82"/>
      <c r="AE47" s="82"/>
      <c r="AF47" s="82"/>
      <c r="AG47" s="82"/>
      <c r="AH47" s="82"/>
      <c r="AI47" s="79"/>
      <c r="AJ47" s="79">
        <f>SUM(C47:AI47)</f>
        <v>55</v>
      </c>
      <c r="AK47" s="91">
        <f>+AJ47/AM47</f>
        <v>13.75</v>
      </c>
      <c r="AL47" s="92">
        <f>ROUND(SUM(AK47),0)</f>
        <v>14</v>
      </c>
      <c r="AM47" s="162">
        <f t="shared" si="3"/>
        <v>4</v>
      </c>
      <c r="AN47" s="57"/>
    </row>
    <row r="48" spans="1:40" ht="15" x14ac:dyDescent="0.25">
      <c r="A48" s="190" t="str">
        <f>Sheridan!A1</f>
        <v>Joe Sheridan</v>
      </c>
      <c r="B48" s="180" t="s">
        <v>173</v>
      </c>
      <c r="C48" s="323">
        <f>MIN(AL49,25)</f>
        <v>7</v>
      </c>
      <c r="D48" s="168">
        <f ca="1">INDIRECT(CONCATENATE(B48,"!CL22"))</f>
        <v>0</v>
      </c>
      <c r="E48" s="69">
        <f ca="1">INDIRECT(CONCATENATE(B48,"!CF22"))</f>
        <v>0</v>
      </c>
      <c r="F48" s="69">
        <f ca="1">INDIRECT(CONCATENATE(B48,"!BZ22"))</f>
        <v>10</v>
      </c>
      <c r="G48" s="69">
        <f ca="1">INDIRECT(CONCATENATE(B48,"!BT22"))</f>
        <v>7</v>
      </c>
      <c r="H48" s="69"/>
      <c r="I48" s="69">
        <f ca="1">INDIRECT(CONCATENATE(B48,"!BH22"))</f>
        <v>3</v>
      </c>
      <c r="J48" s="69">
        <f ca="1">INDIRECT(CONCATENATE(B48,"!BB22"))</f>
        <v>6</v>
      </c>
      <c r="K48" s="69"/>
      <c r="L48" s="69"/>
      <c r="M48" s="69"/>
      <c r="N48" s="69"/>
      <c r="O48" s="69"/>
      <c r="P48" s="69"/>
      <c r="Q48" s="69"/>
      <c r="R48" s="69"/>
      <c r="S48" s="69"/>
      <c r="T48" s="253">
        <v>7</v>
      </c>
      <c r="U48" s="254">
        <v>7</v>
      </c>
      <c r="V48" s="254">
        <v>7</v>
      </c>
      <c r="W48" s="254">
        <v>7</v>
      </c>
      <c r="X48" s="254"/>
      <c r="Y48" s="255"/>
      <c r="Z48" s="59"/>
      <c r="AA48" s="59"/>
      <c r="AB48" s="59"/>
      <c r="AC48" s="59"/>
      <c r="AD48" s="59"/>
      <c r="AE48" s="59"/>
      <c r="AF48" s="59"/>
      <c r="AG48" s="59"/>
      <c r="AH48" s="81"/>
      <c r="AI48" s="62"/>
      <c r="AJ48" s="62"/>
      <c r="AK48" s="97"/>
      <c r="AL48" s="68"/>
      <c r="AM48" s="162">
        <f t="shared" ca="1" si="3"/>
        <v>11</v>
      </c>
    </row>
    <row r="49" spans="1:39" ht="15" x14ac:dyDescent="0.25">
      <c r="A49" s="188"/>
      <c r="B49" s="179"/>
      <c r="C49" s="324"/>
      <c r="D49" s="63"/>
      <c r="E49" s="63"/>
      <c r="F49" s="63">
        <v>10</v>
      </c>
      <c r="G49" s="63">
        <v>7</v>
      </c>
      <c r="H49" s="63"/>
      <c r="I49" s="63">
        <v>3</v>
      </c>
      <c r="J49" s="63">
        <v>6</v>
      </c>
      <c r="K49" s="63"/>
      <c r="L49" s="63"/>
      <c r="M49" s="63"/>
      <c r="N49" s="63"/>
      <c r="O49" s="63"/>
      <c r="P49" s="63"/>
      <c r="Q49" s="63"/>
      <c r="R49" s="63"/>
      <c r="S49" s="63"/>
      <c r="T49" s="200"/>
      <c r="U49" s="201"/>
      <c r="V49" s="201"/>
      <c r="W49" s="201"/>
      <c r="X49" s="201"/>
      <c r="Y49" s="202"/>
      <c r="Z49" s="82"/>
      <c r="AA49" s="82"/>
      <c r="AB49" s="82"/>
      <c r="AC49" s="82"/>
      <c r="AD49" s="82"/>
      <c r="AE49" s="82"/>
      <c r="AF49" s="82"/>
      <c r="AG49" s="82"/>
      <c r="AH49" s="82"/>
      <c r="AI49" s="79"/>
      <c r="AJ49" s="79">
        <f>SUM(C49:AI49)</f>
        <v>26</v>
      </c>
      <c r="AK49" s="91">
        <f>+AJ49/AM49</f>
        <v>6.5</v>
      </c>
      <c r="AL49" s="92">
        <f>ROUND(SUM(AK49),0)</f>
        <v>7</v>
      </c>
      <c r="AM49" s="162">
        <f t="shared" si="3"/>
        <v>4</v>
      </c>
    </row>
    <row r="50" spans="1:39" ht="15" x14ac:dyDescent="0.25">
      <c r="A50" s="190" t="str">
        <f>Kauffman!A1</f>
        <v>Ev Kauffman</v>
      </c>
      <c r="B50" s="180" t="s">
        <v>182</v>
      </c>
      <c r="C50" s="323">
        <f>MIN(AL51,25)</f>
        <v>12</v>
      </c>
      <c r="D50" s="168">
        <f ca="1">INDIRECT(CONCATENATE(B50,"!CL22"))</f>
        <v>0</v>
      </c>
      <c r="E50" s="69">
        <f ca="1">INDIRECT(CONCATENATE(B50,"!CF22"))</f>
        <v>0</v>
      </c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260">
        <v>16</v>
      </c>
      <c r="U50" s="260">
        <v>7</v>
      </c>
      <c r="V50" s="260">
        <v>14</v>
      </c>
      <c r="W50" s="260">
        <v>16</v>
      </c>
      <c r="X50" s="260">
        <v>15</v>
      </c>
      <c r="Y50" s="260">
        <v>11</v>
      </c>
      <c r="Z50" s="260"/>
      <c r="AA50" s="59"/>
      <c r="AB50" s="59"/>
      <c r="AC50" s="59"/>
      <c r="AD50" s="59"/>
      <c r="AE50" s="59"/>
      <c r="AF50" s="59"/>
      <c r="AG50" s="59"/>
      <c r="AH50" s="81"/>
      <c r="AI50" s="62"/>
      <c r="AJ50" s="62"/>
      <c r="AK50" s="97"/>
      <c r="AL50" s="68"/>
      <c r="AM50" s="162">
        <f t="shared" ca="1" si="3"/>
        <v>9</v>
      </c>
    </row>
    <row r="51" spans="1:39" ht="15" x14ac:dyDescent="0.25">
      <c r="A51" s="188"/>
      <c r="B51" s="179"/>
      <c r="C51" s="324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155"/>
      <c r="U51" s="153">
        <v>7</v>
      </c>
      <c r="V51" s="153">
        <v>14</v>
      </c>
      <c r="W51" s="153"/>
      <c r="X51" s="153">
        <v>15</v>
      </c>
      <c r="Y51" s="154">
        <v>11</v>
      </c>
      <c r="Z51" s="82"/>
      <c r="AA51" s="82"/>
      <c r="AB51" s="82"/>
      <c r="AC51" s="82"/>
      <c r="AD51" s="82"/>
      <c r="AE51" s="82"/>
      <c r="AF51" s="82"/>
      <c r="AG51" s="82"/>
      <c r="AH51" s="82"/>
      <c r="AI51" s="79"/>
      <c r="AJ51" s="79">
        <f>SUM(C51:AI51)</f>
        <v>47</v>
      </c>
      <c r="AK51" s="91">
        <f>+AJ51/AM51</f>
        <v>11.75</v>
      </c>
      <c r="AL51" s="92">
        <f>ROUND(SUM(AK51),0)</f>
        <v>12</v>
      </c>
      <c r="AM51" s="162">
        <f t="shared" si="3"/>
        <v>4</v>
      </c>
    </row>
    <row r="52" spans="1:39" ht="15" x14ac:dyDescent="0.25">
      <c r="A52" s="190" t="str">
        <f>Normile!A1</f>
        <v>Bill Normile</v>
      </c>
      <c r="B52" s="180" t="s">
        <v>176</v>
      </c>
      <c r="C52" s="323">
        <f>MIN(AL53,25)</f>
        <v>9</v>
      </c>
      <c r="D52" s="168">
        <f ca="1">INDIRECT(CONCATENATE(B52,"!CL22"))</f>
        <v>0</v>
      </c>
      <c r="E52" s="69">
        <f ca="1">INDIRECT(CONCATENATE(B52,"!CF22"))</f>
        <v>0</v>
      </c>
      <c r="F52" s="69"/>
      <c r="G52" s="69">
        <f ca="1">INDIRECT(CONCATENATE(B52,"!BT22"))</f>
        <v>9</v>
      </c>
      <c r="H52" s="69">
        <f ca="1">INDIRECT(CONCATENATE(B52,"!BN22"))</f>
        <v>13</v>
      </c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169">
        <v>10</v>
      </c>
      <c r="U52" s="170">
        <v>9</v>
      </c>
      <c r="V52" s="170">
        <v>8</v>
      </c>
      <c r="W52" s="170">
        <v>8</v>
      </c>
      <c r="X52" s="170">
        <v>8</v>
      </c>
      <c r="Y52" s="171">
        <v>8</v>
      </c>
      <c r="Z52" s="59"/>
      <c r="AA52" s="59"/>
      <c r="AB52" s="59"/>
      <c r="AC52" s="59"/>
      <c r="AD52" s="59"/>
      <c r="AE52" s="59"/>
      <c r="AF52" s="59"/>
      <c r="AG52" s="59"/>
      <c r="AH52" s="81"/>
      <c r="AI52" s="62"/>
      <c r="AJ52" s="62"/>
      <c r="AK52" s="97"/>
      <c r="AL52" s="68"/>
      <c r="AM52" s="162">
        <f t="shared" ca="1" si="3"/>
        <v>11</v>
      </c>
    </row>
    <row r="53" spans="1:39" ht="15" x14ac:dyDescent="0.25">
      <c r="A53" s="188"/>
      <c r="B53" s="179"/>
      <c r="C53" s="324"/>
      <c r="D53" s="63"/>
      <c r="E53" s="63"/>
      <c r="F53" s="63"/>
      <c r="G53" s="63">
        <v>9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155">
        <v>10</v>
      </c>
      <c r="U53" s="153">
        <v>9</v>
      </c>
      <c r="V53" s="153">
        <v>8</v>
      </c>
      <c r="W53" s="153"/>
      <c r="X53" s="153"/>
      <c r="Y53" s="154"/>
      <c r="Z53" s="82"/>
      <c r="AA53" s="82"/>
      <c r="AB53" s="82"/>
      <c r="AC53" s="82"/>
      <c r="AD53" s="82"/>
      <c r="AE53" s="82"/>
      <c r="AF53" s="82"/>
      <c r="AG53" s="82"/>
      <c r="AH53" s="82"/>
      <c r="AI53" s="79"/>
      <c r="AJ53" s="79">
        <f>SUM(C53:AI53)</f>
        <v>36</v>
      </c>
      <c r="AK53" s="91">
        <f>+AJ53/AM53</f>
        <v>9</v>
      </c>
      <c r="AL53" s="92">
        <f>ROUND(SUM(AK53),0)</f>
        <v>9</v>
      </c>
      <c r="AM53" s="162">
        <f t="shared" si="3"/>
        <v>4</v>
      </c>
    </row>
    <row r="58" spans="1:39" x14ac:dyDescent="0.2">
      <c r="B58" s="192" t="s">
        <v>131</v>
      </c>
      <c r="C58" s="192">
        <f>C18</f>
        <v>8</v>
      </c>
    </row>
    <row r="59" spans="1:39" x14ac:dyDescent="0.2">
      <c r="B59" s="192" t="s">
        <v>130</v>
      </c>
      <c r="C59" s="192">
        <f>C12</f>
        <v>6</v>
      </c>
    </row>
    <row r="60" spans="1:39" x14ac:dyDescent="0.2">
      <c r="B60" s="192" t="s">
        <v>139</v>
      </c>
      <c r="C60" s="192">
        <f>C26</f>
        <v>13</v>
      </c>
    </row>
    <row r="61" spans="1:39" x14ac:dyDescent="0.2">
      <c r="B61" s="192" t="s">
        <v>171</v>
      </c>
      <c r="C61" s="192">
        <f>C46</f>
        <v>14</v>
      </c>
    </row>
    <row r="62" spans="1:39" x14ac:dyDescent="0.2">
      <c r="B62" s="192" t="s">
        <v>59</v>
      </c>
      <c r="C62" s="192">
        <f>C32</f>
        <v>12</v>
      </c>
    </row>
    <row r="63" spans="1:39" x14ac:dyDescent="0.2">
      <c r="B63" s="192" t="s">
        <v>168</v>
      </c>
      <c r="C63" s="192">
        <f>C40</f>
        <v>8</v>
      </c>
    </row>
    <row r="64" spans="1:39" x14ac:dyDescent="0.2">
      <c r="B64" s="192" t="s">
        <v>182</v>
      </c>
      <c r="C64" s="192">
        <f>C50</f>
        <v>12</v>
      </c>
    </row>
    <row r="65" spans="2:3" x14ac:dyDescent="0.2">
      <c r="B65" s="192" t="s">
        <v>60</v>
      </c>
      <c r="C65" s="192">
        <f>C4</f>
        <v>4</v>
      </c>
    </row>
    <row r="66" spans="2:3" x14ac:dyDescent="0.2">
      <c r="B66" s="192" t="s">
        <v>144</v>
      </c>
      <c r="C66" s="192">
        <f>C10</f>
        <v>10</v>
      </c>
    </row>
    <row r="67" spans="2:3" x14ac:dyDescent="0.2">
      <c r="B67" s="192" t="s">
        <v>61</v>
      </c>
      <c r="C67" s="192">
        <f>C24</f>
        <v>20</v>
      </c>
    </row>
    <row r="68" spans="2:3" x14ac:dyDescent="0.2">
      <c r="B68" s="192" t="s">
        <v>62</v>
      </c>
      <c r="C68" s="192">
        <f>C28</f>
        <v>24</v>
      </c>
    </row>
    <row r="69" spans="2:3" x14ac:dyDescent="0.2">
      <c r="B69" s="192" t="s">
        <v>63</v>
      </c>
      <c r="C69" s="192">
        <f>C6</f>
        <v>14</v>
      </c>
    </row>
    <row r="70" spans="2:3" x14ac:dyDescent="0.2">
      <c r="B70" s="192" t="s">
        <v>64</v>
      </c>
      <c r="C70" s="192">
        <f>C34</f>
        <v>13</v>
      </c>
    </row>
    <row r="71" spans="2:3" x14ac:dyDescent="0.2">
      <c r="B71" s="192" t="s">
        <v>176</v>
      </c>
      <c r="C71" s="192">
        <f>C52</f>
        <v>9</v>
      </c>
    </row>
    <row r="72" spans="2:3" x14ac:dyDescent="0.2">
      <c r="B72" s="192" t="s">
        <v>142</v>
      </c>
      <c r="C72" s="192">
        <f>C16</f>
        <v>12</v>
      </c>
    </row>
    <row r="73" spans="2:3" x14ac:dyDescent="0.2">
      <c r="B73" s="192" t="s">
        <v>132</v>
      </c>
      <c r="C73" s="192">
        <v>4</v>
      </c>
    </row>
    <row r="74" spans="2:3" x14ac:dyDescent="0.2">
      <c r="B74" s="192" t="s">
        <v>165</v>
      </c>
      <c r="C74" s="192">
        <f>C44</f>
        <v>9</v>
      </c>
    </row>
    <row r="75" spans="2:3" x14ac:dyDescent="0.2">
      <c r="B75" s="192" t="s">
        <v>65</v>
      </c>
      <c r="C75" s="192">
        <f>C20</f>
        <v>3</v>
      </c>
    </row>
    <row r="76" spans="2:3" x14ac:dyDescent="0.2">
      <c r="B76" s="192" t="s">
        <v>173</v>
      </c>
      <c r="C76" s="192">
        <f>C48</f>
        <v>7</v>
      </c>
    </row>
    <row r="77" spans="2:3" x14ac:dyDescent="0.2">
      <c r="B77" s="192" t="s">
        <v>66</v>
      </c>
      <c r="C77" s="192">
        <f>C14</f>
        <v>12</v>
      </c>
    </row>
    <row r="78" spans="2:3" x14ac:dyDescent="0.2">
      <c r="B78" s="192" t="s">
        <v>67</v>
      </c>
      <c r="C78" s="192">
        <f>C8</f>
        <v>15</v>
      </c>
    </row>
    <row r="79" spans="2:3" x14ac:dyDescent="0.2">
      <c r="B79" s="192" t="s">
        <v>68</v>
      </c>
      <c r="C79" s="192">
        <f>C30</f>
        <v>22</v>
      </c>
    </row>
    <row r="80" spans="2:3" x14ac:dyDescent="0.2">
      <c r="B80" s="192" t="s">
        <v>174</v>
      </c>
      <c r="C80" s="192">
        <f>C42</f>
        <v>19</v>
      </c>
    </row>
    <row r="81" spans="2:3" x14ac:dyDescent="0.2">
      <c r="B81" s="192"/>
      <c r="C81" s="192"/>
    </row>
    <row r="82" spans="2:3" x14ac:dyDescent="0.2">
      <c r="B82" s="192"/>
      <c r="C82" s="192"/>
    </row>
  </sheetData>
  <sortState xmlns:xlrd2="http://schemas.microsoft.com/office/spreadsheetml/2017/richdata2" ref="B58:C80">
    <sortCondition ref="B58:B80"/>
  </sortState>
  <mergeCells count="25">
    <mergeCell ref="C26:C27"/>
    <mergeCell ref="C10:C11"/>
    <mergeCell ref="C28:C29"/>
    <mergeCell ref="C40:C41"/>
    <mergeCell ref="D1:R1"/>
    <mergeCell ref="C14:C15"/>
    <mergeCell ref="C16:C17"/>
    <mergeCell ref="C12:C13"/>
    <mergeCell ref="C20:C21"/>
    <mergeCell ref="C30:C31"/>
    <mergeCell ref="C32:C33"/>
    <mergeCell ref="C34:C35"/>
    <mergeCell ref="C22:C23"/>
    <mergeCell ref="C24:C25"/>
    <mergeCell ref="T1:Y1"/>
    <mergeCell ref="C4:C5"/>
    <mergeCell ref="C6:C7"/>
    <mergeCell ref="C8:C9"/>
    <mergeCell ref="C18:C19"/>
    <mergeCell ref="C42:C43"/>
    <mergeCell ref="C44:C45"/>
    <mergeCell ref="C46:C47"/>
    <mergeCell ref="C48:C49"/>
    <mergeCell ref="C52:C53"/>
    <mergeCell ref="C50:C51"/>
  </mergeCells>
  <pageMargins left="0.2" right="0.2298611111111111" top="1.25" bottom="0.57986111111111116" header="0.44027777777777777" footer="0.27013888888888887"/>
  <pageSetup fitToHeight="3" orientation="landscape" horizontalDpi="300" verticalDpi="300" r:id="rId1"/>
  <headerFooter alignWithMargins="0">
    <oddHeader>&amp;C&amp;"Arial,Bold"&amp;16Handicaps Supporting Calculation</oddHeader>
    <oddFooter>&amp;LAugust 13, 2001 DJR&amp;R&amp;F,  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W31"/>
  <sheetViews>
    <sheetView workbookViewId="0"/>
  </sheetViews>
  <sheetFormatPr defaultRowHeight="12.75" x14ac:dyDescent="0.2"/>
  <cols>
    <col min="1" max="1" width="15" customWidth="1"/>
    <col min="2" max="6" width="9.140625" style="35"/>
    <col min="7" max="10" width="9.140625" style="35" customWidth="1"/>
    <col min="11" max="16" width="9.7109375" style="35" customWidth="1"/>
    <col min="17" max="17" width="3.28515625" customWidth="1"/>
    <col min="18" max="19" width="8.42578125" style="35" customWidth="1"/>
    <col min="20" max="20" width="8" style="35" customWidth="1"/>
    <col min="21" max="21" width="9.140625" customWidth="1"/>
    <col min="22" max="22" width="10.42578125" customWidth="1"/>
  </cols>
  <sheetData>
    <row r="1" spans="1:23" ht="18" x14ac:dyDescent="0.25">
      <c r="A1" s="46" t="s">
        <v>104</v>
      </c>
    </row>
    <row r="3" spans="1:23" s="12" customFormat="1" x14ac:dyDescent="0.2">
      <c r="B3" s="12" t="s">
        <v>40</v>
      </c>
      <c r="C3" s="12" t="s">
        <v>41</v>
      </c>
      <c r="D3" s="12" t="s">
        <v>42</v>
      </c>
      <c r="E3" s="12" t="s">
        <v>43</v>
      </c>
      <c r="F3" s="12" t="s">
        <v>44</v>
      </c>
      <c r="G3" s="12" t="s">
        <v>45</v>
      </c>
      <c r="H3" s="12" t="s">
        <v>46</v>
      </c>
      <c r="I3" s="12" t="s">
        <v>47</v>
      </c>
      <c r="J3" s="12" t="s">
        <v>48</v>
      </c>
      <c r="K3" s="12" t="s">
        <v>49</v>
      </c>
      <c r="L3" s="12" t="s">
        <v>50</v>
      </c>
      <c r="M3" s="12" t="s">
        <v>51</v>
      </c>
      <c r="N3" s="12" t="s">
        <v>52</v>
      </c>
      <c r="O3" s="12" t="s">
        <v>53</v>
      </c>
      <c r="P3" s="12" t="s">
        <v>54</v>
      </c>
      <c r="R3" s="12" t="s">
        <v>105</v>
      </c>
      <c r="S3" s="12" t="s">
        <v>106</v>
      </c>
      <c r="T3" s="12" t="s">
        <v>107</v>
      </c>
    </row>
    <row r="4" spans="1:23" s="44" customFormat="1" x14ac:dyDescent="0.2">
      <c r="A4" s="308" t="str">
        <f>Mohsinger_T!A1</f>
        <v>Tom Mohsinger</v>
      </c>
      <c r="B4" s="311" t="str">
        <f>Mohsinger_T!F24</f>
        <v>W</v>
      </c>
      <c r="C4" s="311" t="str">
        <f>Mohsinger_T!L24</f>
        <v>W</v>
      </c>
      <c r="D4" s="311" t="str">
        <f>Mohsinger_T!R24</f>
        <v>W</v>
      </c>
      <c r="E4" s="311" t="str">
        <f>Mohsinger_T!X24</f>
        <v>W</v>
      </c>
      <c r="F4" s="311" t="str">
        <f>Mohsinger_T!AD24</f>
        <v>L</v>
      </c>
      <c r="G4" s="311" t="str">
        <f>Mohsinger_T!AJ24</f>
        <v>T</v>
      </c>
      <c r="H4" s="311" t="str">
        <f>Mohsinger_T!AP24</f>
        <v>W</v>
      </c>
      <c r="I4" s="311">
        <f>Mohsinger_T!AV24</f>
        <v>0</v>
      </c>
      <c r="J4" s="311" t="str">
        <f>Mohsinger_T!BB24</f>
        <v>T</v>
      </c>
      <c r="K4" s="311" t="str">
        <f>Mohsinger_T!BH24</f>
        <v>W</v>
      </c>
      <c r="L4" s="311" t="str">
        <f>Mohsinger_T!BN24</f>
        <v>W</v>
      </c>
      <c r="M4" s="311" t="str">
        <f>Mohsinger_T!BT24</f>
        <v>W</v>
      </c>
      <c r="N4" s="311" t="str">
        <f>Mohsinger_T!BZ24</f>
        <v>W</v>
      </c>
      <c r="O4" s="311" t="str">
        <f>Mohsinger_T!CF24</f>
        <v>W</v>
      </c>
      <c r="P4" s="311" t="str">
        <f>Mohsinger_T!CL24</f>
        <v>W</v>
      </c>
      <c r="Q4" s="309"/>
      <c r="R4" s="271">
        <f t="shared" ref="R4:R19" si="0">COUNTIF(B4:P4,"W")</f>
        <v>11</v>
      </c>
      <c r="S4" s="271">
        <f t="shared" ref="S4:S19" si="1">COUNTIF(B4:P4,"L")</f>
        <v>1</v>
      </c>
      <c r="T4" s="271">
        <f t="shared" ref="T4:T19" si="2">COUNTIF(B4:P4,"T")</f>
        <v>2</v>
      </c>
      <c r="U4" s="51">
        <f t="shared" ref="U4:U19" si="3">FIND(" ",A4)</f>
        <v>4</v>
      </c>
      <c r="V4" s="44" t="str">
        <f t="shared" ref="V4:V19" si="4">MID(A4,U4,99)</f>
        <v xml:space="preserve"> Mohsinger</v>
      </c>
      <c r="W4" s="52">
        <f t="shared" ref="W4:W19" si="5">(R4+(T4/2))/SUM(R4:T4)</f>
        <v>0.8571428571428571</v>
      </c>
    </row>
    <row r="5" spans="1:23" s="45" customFormat="1" x14ac:dyDescent="0.2">
      <c r="A5" s="312" t="str">
        <f>McLaughlin!A1</f>
        <v>Brian McLaughlin</v>
      </c>
      <c r="B5" s="313" t="str">
        <f>McLaughlin!F24</f>
        <v>W</v>
      </c>
      <c r="C5" s="313" t="str">
        <f>McLaughlin!L24</f>
        <v>W</v>
      </c>
      <c r="D5" s="313" t="str">
        <f>McLaughlin!R24</f>
        <v>W</v>
      </c>
      <c r="E5" s="313" t="str">
        <f>McLaughlin!X24</f>
        <v>L</v>
      </c>
      <c r="F5" s="313" t="str">
        <f>McLaughlin!AD24</f>
        <v>L</v>
      </c>
      <c r="G5" s="313" t="str">
        <f>McLaughlin!AJ24</f>
        <v>W</v>
      </c>
      <c r="H5" s="313" t="str">
        <f>McLaughlin!AP24</f>
        <v>W</v>
      </c>
      <c r="I5" s="313" t="str">
        <f>McLaughlin!AV24</f>
        <v>W</v>
      </c>
      <c r="J5" s="313" t="str">
        <f>McLaughlin!BB24</f>
        <v>T</v>
      </c>
      <c r="K5" s="313" t="str">
        <f>McLaughlin!BH24</f>
        <v>W</v>
      </c>
      <c r="L5" s="313">
        <f>McLaughlin!BN24</f>
        <v>0</v>
      </c>
      <c r="M5" s="313" t="str">
        <f>McLaughlin!BT24</f>
        <v>W</v>
      </c>
      <c r="N5" s="313" t="str">
        <f>McLaughlin!BZ24</f>
        <v>W</v>
      </c>
      <c r="O5" s="313" t="str">
        <f>McLaughlin!CF24</f>
        <v>T</v>
      </c>
      <c r="P5" s="313" t="str">
        <f>McLaughlin!CL24</f>
        <v>W</v>
      </c>
      <c r="Q5" s="293"/>
      <c r="R5" s="274">
        <f t="shared" si="0"/>
        <v>10</v>
      </c>
      <c r="S5" s="274">
        <f t="shared" si="1"/>
        <v>2</v>
      </c>
      <c r="T5" s="274">
        <f t="shared" si="2"/>
        <v>2</v>
      </c>
      <c r="U5" s="51">
        <f t="shared" si="3"/>
        <v>6</v>
      </c>
      <c r="V5" s="45" t="str">
        <f t="shared" si="4"/>
        <v xml:space="preserve"> McLaughlin</v>
      </c>
      <c r="W5" s="52">
        <f t="shared" si="5"/>
        <v>0.7857142857142857</v>
      </c>
    </row>
    <row r="6" spans="1:23" s="44" customFormat="1" x14ac:dyDescent="0.2">
      <c r="A6" s="314" t="s">
        <v>90</v>
      </c>
      <c r="B6" s="315" t="str">
        <f>Reed!F24</f>
        <v>T</v>
      </c>
      <c r="C6" s="315" t="str">
        <f>Reed!L24</f>
        <v>W</v>
      </c>
      <c r="D6" s="315" t="str">
        <f>Reed!R24</f>
        <v>W</v>
      </c>
      <c r="E6" s="315" t="str">
        <f>Reed!X24</f>
        <v>T</v>
      </c>
      <c r="F6" s="315" t="str">
        <f>Reed!AD24</f>
        <v>W</v>
      </c>
      <c r="G6" s="315" t="str">
        <f>Reed!AJ24</f>
        <v>T</v>
      </c>
      <c r="H6" s="315">
        <f>Reed!AP24</f>
        <v>0</v>
      </c>
      <c r="I6" s="315" t="str">
        <f>Reed!AV24</f>
        <v>W</v>
      </c>
      <c r="J6" s="315">
        <f>Reed!BB24</f>
        <v>0</v>
      </c>
      <c r="K6" s="315" t="str">
        <f>Reed!BH24</f>
        <v>L</v>
      </c>
      <c r="L6" s="315" t="str">
        <f>Reed!BN24</f>
        <v>W</v>
      </c>
      <c r="M6" s="315" t="str">
        <f>Reed!BT24</f>
        <v>L</v>
      </c>
      <c r="N6" s="315" t="str">
        <f>Reed!BZ24</f>
        <v>W</v>
      </c>
      <c r="O6" s="315" t="str">
        <f>Reed!CF24</f>
        <v>W</v>
      </c>
      <c r="P6" s="315" t="str">
        <f>Reed!CL24</f>
        <v>W</v>
      </c>
      <c r="Q6" s="301"/>
      <c r="R6" s="279">
        <f t="shared" si="0"/>
        <v>8</v>
      </c>
      <c r="S6" s="279">
        <f t="shared" si="1"/>
        <v>2</v>
      </c>
      <c r="T6" s="279">
        <f t="shared" si="2"/>
        <v>3</v>
      </c>
      <c r="U6" s="51">
        <f t="shared" si="3"/>
        <v>6</v>
      </c>
      <c r="V6" s="45" t="str">
        <f t="shared" si="4"/>
        <v xml:space="preserve"> Reed</v>
      </c>
      <c r="W6" s="52">
        <f t="shared" si="5"/>
        <v>0.73076923076923073</v>
      </c>
    </row>
    <row r="7" spans="1:23" s="45" customFormat="1" x14ac:dyDescent="0.2">
      <c r="A7" s="47" t="str">
        <f>Fusco_D!A1</f>
        <v>Dan Fusco</v>
      </c>
      <c r="B7" s="48" t="str">
        <f>Fusco_D!F24</f>
        <v>T</v>
      </c>
      <c r="C7" s="48" t="str">
        <f>Fusco_D!L24</f>
        <v>W</v>
      </c>
      <c r="D7" s="48" t="str">
        <f>Fusco_D!R24</f>
        <v>L</v>
      </c>
      <c r="E7" s="48" t="str">
        <f>Fusco_D!X24</f>
        <v>T</v>
      </c>
      <c r="F7" s="48" t="str">
        <f>Fusco_D!AD24</f>
        <v>W</v>
      </c>
      <c r="G7" s="48" t="str">
        <f>Fusco_D!AJ24</f>
        <v>W</v>
      </c>
      <c r="H7" s="48" t="str">
        <f>Fusco_D!AP24</f>
        <v>W</v>
      </c>
      <c r="I7" s="48" t="str">
        <f>Fusco_D!AV24</f>
        <v>T</v>
      </c>
      <c r="J7" s="48" t="str">
        <f>Fusco_D!BB24</f>
        <v>L</v>
      </c>
      <c r="K7" s="48" t="str">
        <f>Fusco_D!BH24</f>
        <v>L</v>
      </c>
      <c r="L7" s="48" t="str">
        <f>Fusco_D!BN24</f>
        <v>W</v>
      </c>
      <c r="M7" s="48">
        <f>Fusco_D!BT24</f>
        <v>0</v>
      </c>
      <c r="N7" s="48" t="str">
        <f>Fusco_D!BZ24</f>
        <v>L</v>
      </c>
      <c r="O7" s="48" t="str">
        <f>Fusco_D!CF24</f>
        <v>W</v>
      </c>
      <c r="P7" s="48" t="str">
        <f>Fusco_D!CL24</f>
        <v>W</v>
      </c>
      <c r="Q7" s="44"/>
      <c r="R7" s="53">
        <f t="shared" si="0"/>
        <v>7</v>
      </c>
      <c r="S7" s="53">
        <f t="shared" si="1"/>
        <v>4</v>
      </c>
      <c r="T7" s="53">
        <f t="shared" si="2"/>
        <v>3</v>
      </c>
      <c r="U7" s="51">
        <f t="shared" si="3"/>
        <v>4</v>
      </c>
      <c r="V7" s="44" t="str">
        <f t="shared" si="4"/>
        <v xml:space="preserve"> Fusco</v>
      </c>
      <c r="W7" s="52">
        <f t="shared" si="5"/>
        <v>0.6071428571428571</v>
      </c>
    </row>
    <row r="8" spans="1:23" s="44" customFormat="1" x14ac:dyDescent="0.2">
      <c r="A8" s="47" t="str">
        <f>Rusnak!A1</f>
        <v>Mark Rusnak</v>
      </c>
      <c r="B8" s="48" t="str">
        <f>Rusnak!F24</f>
        <v>W</v>
      </c>
      <c r="C8" s="48" t="str">
        <f>Rusnak!L24</f>
        <v>W</v>
      </c>
      <c r="D8" s="48" t="str">
        <f>Rusnak!R24</f>
        <v>W</v>
      </c>
      <c r="E8" s="48" t="str">
        <f>Rusnak!X24</f>
        <v>T</v>
      </c>
      <c r="F8" s="48" t="str">
        <f>Rusnak!AD24</f>
        <v>L</v>
      </c>
      <c r="G8" s="48" t="str">
        <f>Rusnak!AJ24</f>
        <v>T</v>
      </c>
      <c r="H8" s="48" t="str">
        <f>Rusnak!AP24</f>
        <v>L</v>
      </c>
      <c r="I8" s="48" t="str">
        <f>Rusnak!AV24</f>
        <v>T</v>
      </c>
      <c r="J8" s="48" t="str">
        <f>Rusnak!BB24</f>
        <v>L</v>
      </c>
      <c r="K8" s="48" t="str">
        <f>Rusnak!BH24</f>
        <v>T</v>
      </c>
      <c r="L8" s="48">
        <f>Rusnak!BN24</f>
        <v>0</v>
      </c>
      <c r="M8" s="48">
        <f>Rusnak!BT24</f>
        <v>0</v>
      </c>
      <c r="N8" s="48" t="str">
        <f>Rusnak!BZ24</f>
        <v>W</v>
      </c>
      <c r="O8" s="48" t="str">
        <f>Rusnak!CF24</f>
        <v>T</v>
      </c>
      <c r="P8" s="48" t="str">
        <f>Rusnak!CL24</f>
        <v>W</v>
      </c>
      <c r="Q8" s="45"/>
      <c r="R8" s="42">
        <f t="shared" si="0"/>
        <v>5</v>
      </c>
      <c r="S8" s="42">
        <f t="shared" si="1"/>
        <v>3</v>
      </c>
      <c r="T8" s="42">
        <f t="shared" si="2"/>
        <v>5</v>
      </c>
      <c r="U8" s="51">
        <f t="shared" si="3"/>
        <v>5</v>
      </c>
      <c r="V8" s="45" t="str">
        <f t="shared" si="4"/>
        <v xml:space="preserve"> Rusnak</v>
      </c>
      <c r="W8" s="52">
        <f t="shared" si="5"/>
        <v>0.57692307692307687</v>
      </c>
    </row>
    <row r="9" spans="1:23" s="45" customFormat="1" x14ac:dyDescent="0.2">
      <c r="A9" s="47" t="str">
        <f>Hobbs!A1</f>
        <v>Tim Hobbs</v>
      </c>
      <c r="B9" s="48" t="str">
        <f>Hobbs!F24</f>
        <v>W</v>
      </c>
      <c r="C9" s="48" t="str">
        <f>Hobbs!L24</f>
        <v>L</v>
      </c>
      <c r="D9" s="48" t="str">
        <f>Hobbs!R24</f>
        <v>W</v>
      </c>
      <c r="E9" s="48" t="str">
        <f>Hobbs!X24</f>
        <v>L</v>
      </c>
      <c r="F9" s="48" t="str">
        <f>Hobbs!AD24</f>
        <v>L</v>
      </c>
      <c r="G9" s="48" t="str">
        <f>Hobbs!AJ24</f>
        <v>W</v>
      </c>
      <c r="H9" s="48" t="str">
        <f>Hobbs!AP24</f>
        <v>W</v>
      </c>
      <c r="I9" s="48" t="str">
        <f>Hobbs!AV24</f>
        <v>L</v>
      </c>
      <c r="J9" s="48" t="str">
        <f>Hobbs!BB24</f>
        <v>W</v>
      </c>
      <c r="K9" s="48" t="str">
        <f>Hobbs!BH24</f>
        <v>L</v>
      </c>
      <c r="L9" s="48" t="str">
        <f>Hobbs!BN24</f>
        <v>W</v>
      </c>
      <c r="M9" s="48" t="str">
        <f>Hobbs!BT24</f>
        <v>W</v>
      </c>
      <c r="N9" s="48" t="str">
        <f>Hobbs!BZ24</f>
        <v>W</v>
      </c>
      <c r="O9" s="48" t="str">
        <f>Hobbs!CF24</f>
        <v>T</v>
      </c>
      <c r="P9" s="48" t="str">
        <f>Hobbs!CL24</f>
        <v>L</v>
      </c>
      <c r="Q9" s="44"/>
      <c r="R9" s="53">
        <f t="shared" si="0"/>
        <v>8</v>
      </c>
      <c r="S9" s="53">
        <f t="shared" si="1"/>
        <v>6</v>
      </c>
      <c r="T9" s="53">
        <f t="shared" si="2"/>
        <v>1</v>
      </c>
      <c r="U9" s="51">
        <f t="shared" si="3"/>
        <v>4</v>
      </c>
      <c r="V9" s="44" t="str">
        <f t="shared" si="4"/>
        <v xml:space="preserve"> Hobbs</v>
      </c>
      <c r="W9" s="52">
        <f t="shared" si="5"/>
        <v>0.56666666666666665</v>
      </c>
    </row>
    <row r="10" spans="1:23" s="44" customFormat="1" x14ac:dyDescent="0.2">
      <c r="A10" s="47" t="str">
        <f>Templeton!A1</f>
        <v>Bob Templeton</v>
      </c>
      <c r="B10" s="48" t="str">
        <f>Templeton!F24</f>
        <v>W</v>
      </c>
      <c r="C10" s="48" t="str">
        <f>Templeton!L24</f>
        <v>W</v>
      </c>
      <c r="D10" s="48" t="str">
        <f>Templeton!R24</f>
        <v>L</v>
      </c>
      <c r="E10" s="48" t="str">
        <f>Templeton!X24</f>
        <v>T</v>
      </c>
      <c r="F10" s="48">
        <f>Templeton!AD24</f>
        <v>0</v>
      </c>
      <c r="G10" s="48" t="str">
        <f>Templeton!AJ24</f>
        <v>L</v>
      </c>
      <c r="H10" s="48">
        <f>Templeton!AP24</f>
        <v>0</v>
      </c>
      <c r="I10" s="48">
        <f>Templeton!AV24</f>
        <v>0</v>
      </c>
      <c r="J10" s="48" t="str">
        <f>Templeton!BB24</f>
        <v>L</v>
      </c>
      <c r="K10" s="48" t="str">
        <f>Templeton!BH24</f>
        <v>W</v>
      </c>
      <c r="L10" s="48" t="str">
        <f>Templeton!BN24</f>
        <v>W</v>
      </c>
      <c r="M10" s="48" t="str">
        <f>Templeton!BT24</f>
        <v>L</v>
      </c>
      <c r="N10" s="48">
        <f>Templeton!BZ24</f>
        <v>0</v>
      </c>
      <c r="O10" s="48" t="str">
        <f>Templeton!CF24</f>
        <v>W</v>
      </c>
      <c r="P10" s="48" t="str">
        <f>Templeton!CL24</f>
        <v>L</v>
      </c>
      <c r="Q10" s="45"/>
      <c r="R10" s="42">
        <f t="shared" si="0"/>
        <v>5</v>
      </c>
      <c r="S10" s="42">
        <f t="shared" si="1"/>
        <v>5</v>
      </c>
      <c r="T10" s="42">
        <f t="shared" si="2"/>
        <v>1</v>
      </c>
      <c r="U10" s="51">
        <f t="shared" si="3"/>
        <v>4</v>
      </c>
      <c r="V10" s="45" t="str">
        <f t="shared" si="4"/>
        <v xml:space="preserve"> Templeton</v>
      </c>
      <c r="W10" s="52">
        <f t="shared" si="5"/>
        <v>0.5</v>
      </c>
    </row>
    <row r="11" spans="1:23" s="45" customFormat="1" x14ac:dyDescent="0.2">
      <c r="A11" s="47" t="str">
        <f>Poston!A1</f>
        <v>Gloria Poston</v>
      </c>
      <c r="B11" s="48" t="str">
        <f>Poston!F24</f>
        <v>T</v>
      </c>
      <c r="C11" s="48" t="str">
        <f>Poston!L24</f>
        <v>W</v>
      </c>
      <c r="D11" s="48" t="str">
        <f>Poston!R24</f>
        <v>L</v>
      </c>
      <c r="E11" s="48">
        <f>Poston!X24</f>
        <v>0</v>
      </c>
      <c r="F11" s="48">
        <f>Poston!AD24</f>
        <v>0</v>
      </c>
      <c r="G11" s="48">
        <f>Poston!AJ24</f>
        <v>0</v>
      </c>
      <c r="H11" s="48" t="str">
        <f>Poston!AP24</f>
        <v>L</v>
      </c>
      <c r="I11" s="48" t="str">
        <f>Poston!AV24</f>
        <v>L</v>
      </c>
      <c r="J11" s="48" t="str">
        <f>Poston!BB24</f>
        <v>W</v>
      </c>
      <c r="K11" s="48" t="str">
        <f>Poston!BH24</f>
        <v>L</v>
      </c>
      <c r="L11" s="48" t="str">
        <f>Poston!BN24</f>
        <v>W</v>
      </c>
      <c r="M11" s="48" t="str">
        <f>Poston!BT24</f>
        <v>W</v>
      </c>
      <c r="N11" s="48" t="str">
        <f>Poston!BZ24</f>
        <v>L</v>
      </c>
      <c r="O11" s="48" t="str">
        <f>Poston!CF24</f>
        <v>L</v>
      </c>
      <c r="P11" s="48" t="str">
        <f>Poston!CL24</f>
        <v>W</v>
      </c>
      <c r="Q11" s="44"/>
      <c r="R11" s="53">
        <f t="shared" si="0"/>
        <v>5</v>
      </c>
      <c r="S11" s="53">
        <f t="shared" si="1"/>
        <v>6</v>
      </c>
      <c r="T11" s="53">
        <f t="shared" si="2"/>
        <v>1</v>
      </c>
      <c r="U11" s="51">
        <f t="shared" si="3"/>
        <v>7</v>
      </c>
      <c r="V11" s="44" t="str">
        <f t="shared" si="4"/>
        <v xml:space="preserve"> Poston</v>
      </c>
      <c r="W11" s="52">
        <f t="shared" si="5"/>
        <v>0.45833333333333331</v>
      </c>
    </row>
    <row r="12" spans="1:23" s="44" customFormat="1" x14ac:dyDescent="0.2">
      <c r="A12" s="47" t="str">
        <f>Taylor!A1</f>
        <v>Dave Taylor</v>
      </c>
      <c r="B12" s="48" t="str">
        <f>Taylor!F24</f>
        <v>L</v>
      </c>
      <c r="C12" s="48" t="str">
        <f>Taylor!L24</f>
        <v>L</v>
      </c>
      <c r="D12" s="48" t="str">
        <f>Taylor!R24</f>
        <v>W</v>
      </c>
      <c r="E12" s="48" t="str">
        <f>Taylor!X24</f>
        <v>W</v>
      </c>
      <c r="F12" s="48" t="str">
        <f>Taylor!AD24</f>
        <v>W</v>
      </c>
      <c r="G12" s="48" t="str">
        <f>Taylor!AJ24</f>
        <v>L</v>
      </c>
      <c r="H12" s="48" t="str">
        <f>Taylor!AP24</f>
        <v>L</v>
      </c>
      <c r="I12" s="48" t="str">
        <f>Taylor!AV24</f>
        <v>L</v>
      </c>
      <c r="J12" s="48" t="str">
        <f>Taylor!BB24</f>
        <v>L</v>
      </c>
      <c r="K12" s="48" t="str">
        <f>Taylor!BH24</f>
        <v>W</v>
      </c>
      <c r="L12" s="48" t="str">
        <f>Taylor!BN24</f>
        <v>T</v>
      </c>
      <c r="M12" s="48" t="str">
        <f>Taylor!BT24</f>
        <v>W</v>
      </c>
      <c r="N12" s="48" t="str">
        <f>Taylor!BZ24</f>
        <v>W</v>
      </c>
      <c r="O12" s="48" t="str">
        <f>Taylor!CF24</f>
        <v>L</v>
      </c>
      <c r="P12" s="48" t="str">
        <f>Taylor!CL24</f>
        <v>L</v>
      </c>
      <c r="R12" s="53">
        <f t="shared" si="0"/>
        <v>6</v>
      </c>
      <c r="S12" s="53">
        <f t="shared" si="1"/>
        <v>8</v>
      </c>
      <c r="T12" s="53">
        <f t="shared" si="2"/>
        <v>1</v>
      </c>
      <c r="U12" s="51">
        <f t="shared" si="3"/>
        <v>5</v>
      </c>
      <c r="V12" s="44" t="str">
        <f t="shared" si="4"/>
        <v xml:space="preserve"> Taylor</v>
      </c>
      <c r="W12" s="52">
        <f t="shared" si="5"/>
        <v>0.43333333333333335</v>
      </c>
    </row>
    <row r="13" spans="1:23" s="45" customFormat="1" x14ac:dyDescent="0.2">
      <c r="A13" s="47" t="str">
        <f>Linton!A1</f>
        <v>Andy Linton</v>
      </c>
      <c r="B13" s="48" t="str">
        <f>Linton!F24</f>
        <v>W</v>
      </c>
      <c r="C13" s="48" t="str">
        <f>Linton!L24</f>
        <v>L</v>
      </c>
      <c r="D13" s="48" t="str">
        <f>Linton!R24</f>
        <v>W</v>
      </c>
      <c r="E13" s="48" t="str">
        <f>Linton!X24</f>
        <v>W</v>
      </c>
      <c r="F13" s="48" t="str">
        <f>Linton!AD24</f>
        <v>L</v>
      </c>
      <c r="G13" s="48" t="str">
        <f>Linton!AJ24</f>
        <v>W</v>
      </c>
      <c r="H13" s="48">
        <f>Linton!AP24</f>
        <v>0</v>
      </c>
      <c r="I13" s="48" t="str">
        <f>Linton!AV24</f>
        <v>T</v>
      </c>
      <c r="J13" s="48" t="str">
        <f>Linton!BB24</f>
        <v>L</v>
      </c>
      <c r="K13" s="48" t="str">
        <f>Linton!BH24</f>
        <v>T</v>
      </c>
      <c r="L13" s="48" t="str">
        <f>Linton!BN24</f>
        <v>L</v>
      </c>
      <c r="M13" s="48" t="str">
        <f>Linton!BT24</f>
        <v>L</v>
      </c>
      <c r="N13" s="48" t="str">
        <f>Linton!BZ24</f>
        <v>L</v>
      </c>
      <c r="O13" s="48" t="str">
        <f>Linton!CF24</f>
        <v>L</v>
      </c>
      <c r="P13" s="48" t="str">
        <f>Linton!CL24</f>
        <v>W</v>
      </c>
      <c r="R13" s="42">
        <f t="shared" si="0"/>
        <v>5</v>
      </c>
      <c r="S13" s="42">
        <f t="shared" si="1"/>
        <v>7</v>
      </c>
      <c r="T13" s="42">
        <f t="shared" si="2"/>
        <v>2</v>
      </c>
      <c r="U13" s="51">
        <f t="shared" si="3"/>
        <v>5</v>
      </c>
      <c r="V13" s="45" t="str">
        <f t="shared" si="4"/>
        <v xml:space="preserve"> Linton</v>
      </c>
      <c r="W13" s="52">
        <f t="shared" si="5"/>
        <v>0.42857142857142855</v>
      </c>
    </row>
    <row r="14" spans="1:23" s="44" customFormat="1" x14ac:dyDescent="0.2">
      <c r="A14" s="45" t="str">
        <f>Daviero!A1</f>
        <v>Jim Daviero</v>
      </c>
      <c r="B14" s="48" t="str">
        <f>Daviero!F24</f>
        <v>T</v>
      </c>
      <c r="C14" s="48" t="str">
        <f>Daviero!L24</f>
        <v>L</v>
      </c>
      <c r="D14" s="48" t="str">
        <f>Daviero!R24</f>
        <v>L</v>
      </c>
      <c r="E14" s="48" t="str">
        <f>Daviero!X24</f>
        <v>W</v>
      </c>
      <c r="F14" s="48" t="str">
        <f>Daviero!AD24</f>
        <v>W</v>
      </c>
      <c r="G14" s="48" t="str">
        <f>Daviero!AJ24</f>
        <v>L</v>
      </c>
      <c r="H14" s="48" t="str">
        <f>Daviero!AP24</f>
        <v>L</v>
      </c>
      <c r="I14" s="48" t="str">
        <f>Daviero!AV24</f>
        <v>W</v>
      </c>
      <c r="J14" s="48">
        <f>Daviero!BB24</f>
        <v>0</v>
      </c>
      <c r="K14" s="48">
        <f>Daviero!BH24</f>
        <v>0</v>
      </c>
      <c r="L14" s="48" t="str">
        <f>Daviero!BN24</f>
        <v>L</v>
      </c>
      <c r="M14" s="48" t="str">
        <f>Daviero!BT24</f>
        <v>L</v>
      </c>
      <c r="N14" s="48">
        <f>Daviero!BZ24</f>
        <v>0</v>
      </c>
      <c r="O14" s="48" t="str">
        <f>Daviero!CF24</f>
        <v>T</v>
      </c>
      <c r="P14" s="48" t="str">
        <f>Daviero!CL24</f>
        <v>W</v>
      </c>
      <c r="Q14" s="45"/>
      <c r="R14" s="42">
        <f t="shared" si="0"/>
        <v>4</v>
      </c>
      <c r="S14" s="42">
        <f t="shared" si="1"/>
        <v>6</v>
      </c>
      <c r="T14" s="42">
        <f t="shared" si="2"/>
        <v>2</v>
      </c>
      <c r="U14" s="51">
        <f t="shared" si="3"/>
        <v>4</v>
      </c>
      <c r="V14" s="44" t="str">
        <f t="shared" si="4"/>
        <v xml:space="preserve"> Daviero</v>
      </c>
      <c r="W14" s="52">
        <f t="shared" si="5"/>
        <v>0.41666666666666669</v>
      </c>
    </row>
    <row r="15" spans="1:23" s="45" customFormat="1" x14ac:dyDescent="0.2">
      <c r="A15" s="47" t="str">
        <f>Fusco_S!A1</f>
        <v>Steve Fusco</v>
      </c>
      <c r="B15" s="48" t="str">
        <f>Fusco_S!F24</f>
        <v>L</v>
      </c>
      <c r="C15" s="48" t="str">
        <f>Fusco_S!L24</f>
        <v>L</v>
      </c>
      <c r="D15" s="48" t="str">
        <f>Fusco_S!R24</f>
        <v>L</v>
      </c>
      <c r="E15" s="48">
        <f>Fusco_S!X24</f>
        <v>0</v>
      </c>
      <c r="F15" s="48" t="str">
        <f>Fusco_S!AD24</f>
        <v>W</v>
      </c>
      <c r="G15" s="48">
        <f>Fusco_S!AJ24</f>
        <v>0</v>
      </c>
      <c r="H15" s="48">
        <f>Fusco_S!AP24</f>
        <v>0</v>
      </c>
      <c r="I15" s="48">
        <f>Fusco_S!AV24</f>
        <v>0</v>
      </c>
      <c r="J15" s="48">
        <f>Fusco_S!BB24</f>
        <v>0</v>
      </c>
      <c r="K15" s="48">
        <f>Fusco_S!BH24</f>
        <v>0</v>
      </c>
      <c r="L15" s="48" t="str">
        <f>Fusco_S!BN24</f>
        <v>T</v>
      </c>
      <c r="M15" s="48" t="str">
        <f>Fusco_S!BT24</f>
        <v>W</v>
      </c>
      <c r="N15" s="48" t="str">
        <f>Fusco_S!BZ24</f>
        <v>T</v>
      </c>
      <c r="O15" s="48">
        <f>Fusco_S!CF24</f>
        <v>0</v>
      </c>
      <c r="P15" s="48" t="str">
        <f>Fusco_S!CL24</f>
        <v>L</v>
      </c>
      <c r="Q15" s="44"/>
      <c r="R15" s="53">
        <f t="shared" si="0"/>
        <v>2</v>
      </c>
      <c r="S15" s="53">
        <f t="shared" si="1"/>
        <v>4</v>
      </c>
      <c r="T15" s="53">
        <f t="shared" si="2"/>
        <v>2</v>
      </c>
      <c r="U15" s="51">
        <f t="shared" si="3"/>
        <v>6</v>
      </c>
      <c r="V15" s="44" t="str">
        <f t="shared" si="4"/>
        <v xml:space="preserve"> Fusco</v>
      </c>
      <c r="W15" s="52">
        <f t="shared" si="5"/>
        <v>0.375</v>
      </c>
    </row>
    <row r="16" spans="1:23" s="44" customFormat="1" x14ac:dyDescent="0.2">
      <c r="A16" s="47" t="str">
        <f>Mohsinger_B!A1</f>
        <v>Bette Mohsinger</v>
      </c>
      <c r="B16" s="48" t="str">
        <f>Mohsinger_B!F24</f>
        <v>L</v>
      </c>
      <c r="C16" s="48" t="str">
        <f>Mohsinger_B!L24</f>
        <v>L</v>
      </c>
      <c r="D16" s="48" t="str">
        <f>Mohsinger_B!R24</f>
        <v>L</v>
      </c>
      <c r="E16" s="48" t="str">
        <f>Mohsinger_B!X24</f>
        <v>L</v>
      </c>
      <c r="F16" s="48" t="str">
        <f>Mohsinger_B!AD24</f>
        <v>W</v>
      </c>
      <c r="G16" s="48" t="str">
        <f>Mohsinger_B!AJ24</f>
        <v>T</v>
      </c>
      <c r="H16" s="48" t="str">
        <f>Mohsinger_B!AP24</f>
        <v>L</v>
      </c>
      <c r="I16" s="48">
        <f>Mohsinger_B!AV24</f>
        <v>0</v>
      </c>
      <c r="J16" s="48" t="str">
        <f>Mohsinger_B!BB24</f>
        <v>L</v>
      </c>
      <c r="K16" s="48" t="str">
        <f>Mohsinger_B!BH24</f>
        <v>W</v>
      </c>
      <c r="L16" s="48" t="str">
        <f>Mohsinger_B!BN24</f>
        <v>L</v>
      </c>
      <c r="M16" s="48" t="str">
        <f>Mohsinger_B!BT24</f>
        <v>L</v>
      </c>
      <c r="N16" s="48" t="str">
        <f>Mohsinger_B!BZ24</f>
        <v>T</v>
      </c>
      <c r="O16" s="48" t="str">
        <f>Mohsinger_B!CF24</f>
        <v>W</v>
      </c>
      <c r="P16" s="48">
        <f>Mohsinger_B!CL24</f>
        <v>0</v>
      </c>
      <c r="Q16" s="45"/>
      <c r="R16" s="42">
        <f t="shared" si="0"/>
        <v>3</v>
      </c>
      <c r="S16" s="42">
        <f t="shared" si="1"/>
        <v>8</v>
      </c>
      <c r="T16" s="42">
        <f t="shared" si="2"/>
        <v>2</v>
      </c>
      <c r="U16" s="51">
        <f t="shared" si="3"/>
        <v>6</v>
      </c>
      <c r="V16" s="45" t="str">
        <f t="shared" si="4"/>
        <v xml:space="preserve"> Mohsinger</v>
      </c>
      <c r="W16" s="52">
        <f t="shared" si="5"/>
        <v>0.30769230769230771</v>
      </c>
    </row>
    <row r="17" spans="1:23" s="45" customFormat="1" x14ac:dyDescent="0.2">
      <c r="A17" s="47" t="str">
        <f>Michalski_S!A1</f>
        <v>Sue Michalski</v>
      </c>
      <c r="B17" s="48" t="str">
        <f>Michalski_S!F24</f>
        <v>L</v>
      </c>
      <c r="C17" s="48" t="str">
        <f>Michalski_S!L24</f>
        <v>W</v>
      </c>
      <c r="D17" s="48" t="str">
        <f>Michalski_S!R24</f>
        <v>L</v>
      </c>
      <c r="E17" s="48" t="str">
        <f>Michalski_S!X24</f>
        <v>L</v>
      </c>
      <c r="F17" s="48" t="str">
        <f>Michalski_S!AD24</f>
        <v>W</v>
      </c>
      <c r="G17" s="48" t="str">
        <f>Michalski_S!AJ24</f>
        <v>L</v>
      </c>
      <c r="H17" s="48" t="str">
        <f>Michalski_S!AP24</f>
        <v>T</v>
      </c>
      <c r="I17" s="48">
        <f>Michalski_S!AV24</f>
        <v>0</v>
      </c>
      <c r="J17" s="48" t="str">
        <f>Michalski_S!BB24</f>
        <v>W</v>
      </c>
      <c r="K17" s="48" t="str">
        <f>Michalski_S!BH24</f>
        <v>L</v>
      </c>
      <c r="L17" s="48" t="str">
        <f>Michalski_S!BN24</f>
        <v>L</v>
      </c>
      <c r="M17" s="48" t="str">
        <f>Michalski_S!BT24</f>
        <v>L</v>
      </c>
      <c r="N17" s="48">
        <f>Michalski_S!BZ24</f>
        <v>0</v>
      </c>
      <c r="O17" s="48" t="str">
        <f>Michalski_S!CF24</f>
        <v>L</v>
      </c>
      <c r="P17" s="48" t="str">
        <f>Michalski_S!CL24</f>
        <v>L</v>
      </c>
      <c r="R17" s="42">
        <f t="shared" si="0"/>
        <v>3</v>
      </c>
      <c r="S17" s="42">
        <f t="shared" si="1"/>
        <v>9</v>
      </c>
      <c r="T17" s="42">
        <f t="shared" si="2"/>
        <v>1</v>
      </c>
      <c r="U17" s="51">
        <f t="shared" si="3"/>
        <v>4</v>
      </c>
      <c r="V17" s="45" t="str">
        <f t="shared" si="4"/>
        <v xml:space="preserve"> Michalski</v>
      </c>
      <c r="W17" s="52">
        <f t="shared" si="5"/>
        <v>0.26923076923076922</v>
      </c>
    </row>
    <row r="18" spans="1:23" s="44" customFormat="1" x14ac:dyDescent="0.2">
      <c r="A18" s="47" t="str">
        <f>Michalski_P!A1</f>
        <v>Pete Michalski</v>
      </c>
      <c r="B18" s="48" t="str">
        <f>Michalski_P!F24</f>
        <v>L</v>
      </c>
      <c r="C18" s="48" t="str">
        <f>Michalski_P!L24</f>
        <v>L</v>
      </c>
      <c r="D18" s="48" t="str">
        <f>Michalski_P!R24</f>
        <v>W</v>
      </c>
      <c r="E18" s="48" t="str">
        <f>Michalski_P!X24</f>
        <v>L</v>
      </c>
      <c r="F18" s="48" t="str">
        <f>Michalski_P!AD24</f>
        <v>L</v>
      </c>
      <c r="G18" s="48" t="str">
        <f>Michalski_P!AJ24</f>
        <v>W</v>
      </c>
      <c r="H18" s="48" t="str">
        <f>Michalski_P!AP24</f>
        <v>T</v>
      </c>
      <c r="I18" s="48">
        <f>Michalski_P!AV24</f>
        <v>0</v>
      </c>
      <c r="J18" s="48" t="str">
        <f>Michalski_P!BB24</f>
        <v>L</v>
      </c>
      <c r="K18" s="48" t="str">
        <f>Michalski_P!BH24</f>
        <v>L</v>
      </c>
      <c r="L18" s="48" t="str">
        <f>Michalski_P!BN24</f>
        <v>L</v>
      </c>
      <c r="M18" s="48" t="str">
        <f>Michalski_P!BT24</f>
        <v>L</v>
      </c>
      <c r="N18" s="48">
        <f>Michalski_P!BZ24</f>
        <v>0</v>
      </c>
      <c r="O18" s="48" t="str">
        <f>Michalski_P!CF24</f>
        <v>L</v>
      </c>
      <c r="P18" s="48" t="str">
        <f>Michalski_P!CL24</f>
        <v>L</v>
      </c>
      <c r="R18" s="53">
        <f t="shared" si="0"/>
        <v>2</v>
      </c>
      <c r="S18" s="53">
        <f t="shared" si="1"/>
        <v>10</v>
      </c>
      <c r="T18" s="53">
        <f t="shared" si="2"/>
        <v>1</v>
      </c>
      <c r="U18" s="51">
        <f t="shared" si="3"/>
        <v>5</v>
      </c>
      <c r="V18" s="44" t="str">
        <f t="shared" si="4"/>
        <v xml:space="preserve"> Michalski</v>
      </c>
      <c r="W18" s="52">
        <f t="shared" si="5"/>
        <v>0.19230769230769232</v>
      </c>
    </row>
    <row r="19" spans="1:23" s="45" customFormat="1" x14ac:dyDescent="0.2">
      <c r="A19" s="47" t="str">
        <f>Trottier!A1</f>
        <v>Susan Trottier</v>
      </c>
      <c r="B19" s="48" t="str">
        <f>Trottier!F24</f>
        <v>L</v>
      </c>
      <c r="C19" s="48" t="str">
        <f>Trottier!L24</f>
        <v>L</v>
      </c>
      <c r="D19" s="48" t="str">
        <f>Trottier!R24</f>
        <v>L</v>
      </c>
      <c r="E19" s="48" t="str">
        <f>Trottier!X24</f>
        <v>L</v>
      </c>
      <c r="F19" s="48" t="str">
        <f>Trottier!AD24</f>
        <v>L</v>
      </c>
      <c r="G19" s="48" t="str">
        <f>Trottier!AJ24</f>
        <v>L</v>
      </c>
      <c r="H19" s="48">
        <f>Trottier!AP24</f>
        <v>0</v>
      </c>
      <c r="I19" s="48">
        <f>Trottier!AV24</f>
        <v>0</v>
      </c>
      <c r="J19" s="48">
        <f>Trottier!BB24</f>
        <v>0</v>
      </c>
      <c r="K19" s="48" t="str">
        <f>Trottier!BH24</f>
        <v>L</v>
      </c>
      <c r="L19" s="48" t="str">
        <f>Trottier!BN24</f>
        <v>W</v>
      </c>
      <c r="M19" s="48" t="str">
        <f>Trottier!BT24</f>
        <v>W</v>
      </c>
      <c r="N19" s="48" t="str">
        <f>Trottier!BZ24</f>
        <v>L</v>
      </c>
      <c r="O19" s="48">
        <f>Trottier!CF24</f>
        <v>0</v>
      </c>
      <c r="P19" s="48" t="str">
        <f>Trottier!CL24</f>
        <v>L</v>
      </c>
      <c r="Q19" s="44"/>
      <c r="R19" s="53">
        <f t="shared" si="0"/>
        <v>2</v>
      </c>
      <c r="S19" s="53">
        <f t="shared" si="1"/>
        <v>9</v>
      </c>
      <c r="T19" s="53">
        <f t="shared" si="2"/>
        <v>0</v>
      </c>
      <c r="U19" s="51">
        <f t="shared" si="3"/>
        <v>6</v>
      </c>
      <c r="V19" s="44" t="str">
        <f t="shared" si="4"/>
        <v xml:space="preserve"> Trottier</v>
      </c>
      <c r="W19" s="52">
        <f t="shared" si="5"/>
        <v>0.18181818181818182</v>
      </c>
    </row>
    <row r="20" spans="1:23" x14ac:dyDescent="0.2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W20" s="45"/>
    </row>
    <row r="21" spans="1:23" hidden="1" x14ac:dyDescent="0.2">
      <c r="A21" s="49" t="e">
        <f>#REF!</f>
        <v>#REF!</v>
      </c>
      <c r="B21" s="48" t="e">
        <f>#REF!</f>
        <v>#REF!</v>
      </c>
      <c r="C21" s="48" t="e">
        <f>#REF!</f>
        <v>#REF!</v>
      </c>
      <c r="D21" s="48" t="e">
        <f>#REF!</f>
        <v>#REF!</v>
      </c>
      <c r="E21" s="48" t="e">
        <f>#REF!</f>
        <v>#REF!</v>
      </c>
      <c r="F21" s="48" t="e">
        <f>#REF!</f>
        <v>#REF!</v>
      </c>
      <c r="G21" s="48" t="e">
        <f>#REF!</f>
        <v>#REF!</v>
      </c>
      <c r="H21" s="48" t="e">
        <f>#REF!</f>
        <v>#REF!</v>
      </c>
      <c r="I21" s="48" t="e">
        <f>#REF!</f>
        <v>#REF!</v>
      </c>
      <c r="J21" s="48" t="e">
        <f>#REF!</f>
        <v>#REF!</v>
      </c>
      <c r="K21" s="48" t="e">
        <f>#REF!</f>
        <v>#REF!</v>
      </c>
      <c r="L21" s="48" t="e">
        <f>#REF!</f>
        <v>#REF!</v>
      </c>
      <c r="M21" s="48" t="e">
        <f>#REF!</f>
        <v>#REF!</v>
      </c>
      <c r="N21" s="48" t="e">
        <f>#REF!</f>
        <v>#REF!</v>
      </c>
      <c r="O21" s="48" t="e">
        <f>#REF!</f>
        <v>#REF!</v>
      </c>
      <c r="P21" s="48" t="e">
        <f>#REF!</f>
        <v>#REF!</v>
      </c>
      <c r="R21" s="35">
        <f>COUNTIF(B21:P21,"W")</f>
        <v>0</v>
      </c>
      <c r="S21" s="35">
        <f>COUNTIF(B21:P21,"L")</f>
        <v>0</v>
      </c>
      <c r="T21" s="35">
        <f>COUNTIF(B21:P21,"T")</f>
        <v>0</v>
      </c>
      <c r="U21" s="25" t="e">
        <f>FIND(" ",A21)</f>
        <v>#REF!</v>
      </c>
      <c r="V21" t="e">
        <f>MID(A21,U21,99)</f>
        <v>#REF!</v>
      </c>
      <c r="W21" s="52" t="e">
        <f>(R21+(T21/2))/SUM(R21:T21)</f>
        <v>#DIV/0!</v>
      </c>
    </row>
    <row r="22" spans="1:23" hidden="1" x14ac:dyDescent="0.2">
      <c r="A22" s="49" t="e">
        <f>#REF!</f>
        <v>#REF!</v>
      </c>
      <c r="B22" s="48" t="e">
        <f>#REF!</f>
        <v>#REF!</v>
      </c>
      <c r="C22" s="48" t="e">
        <f>#REF!</f>
        <v>#REF!</v>
      </c>
      <c r="D22" s="48" t="e">
        <f>#REF!</f>
        <v>#REF!</v>
      </c>
      <c r="E22" s="48" t="e">
        <f>#REF!</f>
        <v>#REF!</v>
      </c>
      <c r="F22" s="48" t="e">
        <f>#REF!</f>
        <v>#REF!</v>
      </c>
      <c r="G22" s="48" t="e">
        <f>#REF!</f>
        <v>#REF!</v>
      </c>
      <c r="H22" s="48" t="e">
        <f>#REF!</f>
        <v>#REF!</v>
      </c>
      <c r="I22" s="48" t="e">
        <f>#REF!</f>
        <v>#REF!</v>
      </c>
      <c r="J22" s="48" t="e">
        <f>#REF!</f>
        <v>#REF!</v>
      </c>
      <c r="K22" s="48" t="e">
        <f>#REF!</f>
        <v>#REF!</v>
      </c>
      <c r="L22" s="48" t="e">
        <f>#REF!</f>
        <v>#REF!</v>
      </c>
      <c r="M22" s="48" t="e">
        <f>#REF!</f>
        <v>#REF!</v>
      </c>
      <c r="N22" s="48" t="e">
        <f>#REF!</f>
        <v>#REF!</v>
      </c>
      <c r="O22" s="48" t="e">
        <f>#REF!</f>
        <v>#REF!</v>
      </c>
      <c r="P22" s="48" t="e">
        <f>#REF!</f>
        <v>#REF!</v>
      </c>
      <c r="R22" s="35">
        <f>COUNTIF(B22:P22,"W")</f>
        <v>0</v>
      </c>
      <c r="S22" s="35">
        <f>COUNTIF(B22:P22,"L")</f>
        <v>0</v>
      </c>
      <c r="T22" s="35">
        <f>COUNTIF(B22:P22,"T")</f>
        <v>0</v>
      </c>
      <c r="U22" s="25" t="e">
        <f>FIND(" ",A22)</f>
        <v>#REF!</v>
      </c>
      <c r="V22" t="e">
        <f t="shared" ref="V22:V29" si="6">MID(A22,U22,99)</f>
        <v>#REF!</v>
      </c>
      <c r="W22" s="52" t="e">
        <f t="shared" ref="W22:W29" si="7">(R22+(T22/2))/SUM(R22:T22)</f>
        <v>#DIV/0!</v>
      </c>
    </row>
    <row r="23" spans="1:23" hidden="1" x14ac:dyDescent="0.2">
      <c r="A23" s="34" t="e">
        <f>#REF!</f>
        <v>#REF!</v>
      </c>
      <c r="B23" s="48" t="e">
        <f>#REF!</f>
        <v>#REF!</v>
      </c>
      <c r="C23" s="48" t="e">
        <f>#REF!</f>
        <v>#REF!</v>
      </c>
      <c r="D23" s="48" t="e">
        <f>#REF!</f>
        <v>#REF!</v>
      </c>
      <c r="E23" s="48" t="e">
        <f>#REF!</f>
        <v>#REF!</v>
      </c>
      <c r="F23" s="48" t="e">
        <f>#REF!</f>
        <v>#REF!</v>
      </c>
      <c r="G23" s="48" t="e">
        <f>#REF!</f>
        <v>#REF!</v>
      </c>
      <c r="H23" s="48" t="e">
        <f>#REF!</f>
        <v>#REF!</v>
      </c>
      <c r="I23" s="48" t="e">
        <f>#REF!</f>
        <v>#REF!</v>
      </c>
      <c r="J23" s="48" t="e">
        <f>#REF!</f>
        <v>#REF!</v>
      </c>
      <c r="K23" s="48" t="e">
        <f>#REF!</f>
        <v>#REF!</v>
      </c>
      <c r="L23" s="48" t="e">
        <f>#REF!</f>
        <v>#REF!</v>
      </c>
      <c r="M23" s="48" t="e">
        <f>#REF!</f>
        <v>#REF!</v>
      </c>
      <c r="N23" s="48" t="e">
        <f>#REF!</f>
        <v>#REF!</v>
      </c>
      <c r="O23" s="48" t="e">
        <f>#REF!</f>
        <v>#REF!</v>
      </c>
      <c r="P23" s="48" t="e">
        <f>#REF!</f>
        <v>#REF!</v>
      </c>
      <c r="R23" s="35">
        <f t="shared" ref="R23:R29" si="8">COUNTIF(B23:P23,"W")</f>
        <v>0</v>
      </c>
      <c r="S23" s="35">
        <f t="shared" ref="S23:S29" si="9">COUNTIF(B23:P23,"L")</f>
        <v>0</v>
      </c>
      <c r="T23" s="35">
        <f t="shared" ref="T23:T29" si="10">COUNTIF(B23:P23,"T")</f>
        <v>0</v>
      </c>
      <c r="U23" s="25" t="e">
        <f t="shared" ref="U23:U29" si="11">FIND(" ",A23)</f>
        <v>#REF!</v>
      </c>
      <c r="V23" t="e">
        <f t="shared" si="6"/>
        <v>#REF!</v>
      </c>
      <c r="W23" s="52" t="e">
        <f t="shared" si="7"/>
        <v>#DIV/0!</v>
      </c>
    </row>
    <row r="24" spans="1:23" hidden="1" x14ac:dyDescent="0.2">
      <c r="A24" s="34" t="e">
        <f>#REF!</f>
        <v>#REF!</v>
      </c>
      <c r="B24" s="48" t="e">
        <f>#REF!</f>
        <v>#REF!</v>
      </c>
      <c r="C24" s="48" t="e">
        <f>#REF!</f>
        <v>#REF!</v>
      </c>
      <c r="D24" s="48" t="e">
        <f>#REF!</f>
        <v>#REF!</v>
      </c>
      <c r="E24" s="48" t="e">
        <f>#REF!</f>
        <v>#REF!</v>
      </c>
      <c r="F24" s="48" t="e">
        <f>#REF!</f>
        <v>#REF!</v>
      </c>
      <c r="G24" s="48" t="e">
        <f>#REF!</f>
        <v>#REF!</v>
      </c>
      <c r="H24" s="48" t="e">
        <f>#REF!</f>
        <v>#REF!</v>
      </c>
      <c r="I24" s="48" t="e">
        <f>#REF!</f>
        <v>#REF!</v>
      </c>
      <c r="J24" s="48" t="e">
        <f>#REF!</f>
        <v>#REF!</v>
      </c>
      <c r="K24" s="48" t="e">
        <f>#REF!</f>
        <v>#REF!</v>
      </c>
      <c r="L24" s="48" t="e">
        <f>#REF!</f>
        <v>#REF!</v>
      </c>
      <c r="M24" s="48" t="e">
        <f>#REF!</f>
        <v>#REF!</v>
      </c>
      <c r="N24" s="48" t="e">
        <f>#REF!</f>
        <v>#REF!</v>
      </c>
      <c r="O24" s="48" t="e">
        <f>#REF!</f>
        <v>#REF!</v>
      </c>
      <c r="P24" s="48" t="e">
        <f>#REF!</f>
        <v>#REF!</v>
      </c>
      <c r="R24" s="35">
        <f t="shared" si="8"/>
        <v>0</v>
      </c>
      <c r="S24" s="35">
        <f t="shared" si="9"/>
        <v>0</v>
      </c>
      <c r="T24" s="35">
        <f t="shared" si="10"/>
        <v>0</v>
      </c>
      <c r="U24" s="25" t="e">
        <f t="shared" si="11"/>
        <v>#REF!</v>
      </c>
      <c r="V24" t="e">
        <f t="shared" si="6"/>
        <v>#REF!</v>
      </c>
      <c r="W24" s="52" t="e">
        <f t="shared" si="7"/>
        <v>#DIV/0!</v>
      </c>
    </row>
    <row r="25" spans="1:23" hidden="1" x14ac:dyDescent="0.2">
      <c r="A25" s="34" t="e">
        <f>#REF!</f>
        <v>#REF!</v>
      </c>
      <c r="B25" s="50" t="e">
        <f>#REF!</f>
        <v>#REF!</v>
      </c>
      <c r="C25" s="50" t="e">
        <f>#REF!</f>
        <v>#REF!</v>
      </c>
      <c r="D25" s="50" t="e">
        <f>#REF!</f>
        <v>#REF!</v>
      </c>
      <c r="E25" s="50" t="e">
        <f>#REF!</f>
        <v>#REF!</v>
      </c>
      <c r="F25" s="50" t="e">
        <f>#REF!</f>
        <v>#REF!</v>
      </c>
      <c r="G25" s="50" t="e">
        <f>#REF!</f>
        <v>#REF!</v>
      </c>
      <c r="H25" s="50" t="e">
        <f>#REF!</f>
        <v>#REF!</v>
      </c>
      <c r="I25" s="50" t="e">
        <f>#REF!</f>
        <v>#REF!</v>
      </c>
      <c r="J25" s="50" t="e">
        <f>#REF!</f>
        <v>#REF!</v>
      </c>
      <c r="K25" s="50" t="e">
        <f>#REF!</f>
        <v>#REF!</v>
      </c>
      <c r="L25" s="50" t="e">
        <f>#REF!</f>
        <v>#REF!</v>
      </c>
      <c r="M25" s="50" t="e">
        <f>#REF!</f>
        <v>#REF!</v>
      </c>
      <c r="N25" s="50" t="e">
        <f>#REF!</f>
        <v>#REF!</v>
      </c>
      <c r="O25" s="50" t="e">
        <f>#REF!</f>
        <v>#REF!</v>
      </c>
      <c r="P25" s="50" t="e">
        <f>#REF!</f>
        <v>#REF!</v>
      </c>
      <c r="R25" s="35">
        <f t="shared" si="8"/>
        <v>0</v>
      </c>
      <c r="S25" s="35">
        <f t="shared" si="9"/>
        <v>0</v>
      </c>
      <c r="T25" s="35">
        <f t="shared" si="10"/>
        <v>0</v>
      </c>
      <c r="U25" s="25">
        <v>1</v>
      </c>
      <c r="V25" t="e">
        <f t="shared" si="6"/>
        <v>#REF!</v>
      </c>
      <c r="W25" s="52" t="e">
        <f t="shared" si="7"/>
        <v>#DIV/0!</v>
      </c>
    </row>
    <row r="26" spans="1:23" hidden="1" x14ac:dyDescent="0.2">
      <c r="A26" s="34" t="e">
        <f>#REF!</f>
        <v>#REF!</v>
      </c>
      <c r="B26" s="50" t="e">
        <f>#REF!</f>
        <v>#REF!</v>
      </c>
      <c r="C26" s="50" t="e">
        <f>#REF!</f>
        <v>#REF!</v>
      </c>
      <c r="D26" s="50" t="e">
        <f>#REF!</f>
        <v>#REF!</v>
      </c>
      <c r="E26" s="50" t="e">
        <f>#REF!</f>
        <v>#REF!</v>
      </c>
      <c r="F26" s="50" t="e">
        <f>#REF!</f>
        <v>#REF!</v>
      </c>
      <c r="G26" s="50" t="e">
        <f>#REF!</f>
        <v>#REF!</v>
      </c>
      <c r="H26" s="50" t="e">
        <f>#REF!</f>
        <v>#REF!</v>
      </c>
      <c r="I26" s="50" t="e">
        <f>#REF!</f>
        <v>#REF!</v>
      </c>
      <c r="J26" s="50" t="e">
        <f>#REF!</f>
        <v>#REF!</v>
      </c>
      <c r="K26" s="50" t="e">
        <f>#REF!</f>
        <v>#REF!</v>
      </c>
      <c r="L26" s="50" t="e">
        <f>#REF!</f>
        <v>#REF!</v>
      </c>
      <c r="M26" s="50" t="e">
        <f>#REF!</f>
        <v>#REF!</v>
      </c>
      <c r="N26" s="50" t="e">
        <f>#REF!</f>
        <v>#REF!</v>
      </c>
      <c r="O26" s="50" t="e">
        <f>#REF!</f>
        <v>#REF!</v>
      </c>
      <c r="P26" s="50" t="e">
        <f>#REF!</f>
        <v>#REF!</v>
      </c>
      <c r="R26" s="35">
        <f t="shared" si="8"/>
        <v>0</v>
      </c>
      <c r="S26" s="35">
        <f t="shared" si="9"/>
        <v>0</v>
      </c>
      <c r="T26" s="35">
        <f t="shared" si="10"/>
        <v>0</v>
      </c>
      <c r="U26" s="25">
        <v>1</v>
      </c>
      <c r="V26" t="e">
        <f t="shared" si="6"/>
        <v>#REF!</v>
      </c>
      <c r="W26" s="52" t="e">
        <f t="shared" si="7"/>
        <v>#DIV/0!</v>
      </c>
    </row>
    <row r="27" spans="1:23" hidden="1" x14ac:dyDescent="0.2">
      <c r="A27" s="34" t="e">
        <f>#REF!</f>
        <v>#REF!</v>
      </c>
      <c r="B27" s="50" t="e">
        <f>#REF!</f>
        <v>#REF!</v>
      </c>
      <c r="C27" s="50" t="e">
        <f>#REF!</f>
        <v>#REF!</v>
      </c>
      <c r="D27" s="50" t="e">
        <f>#REF!</f>
        <v>#REF!</v>
      </c>
      <c r="E27" s="50" t="e">
        <f>#REF!</f>
        <v>#REF!</v>
      </c>
      <c r="F27" s="50" t="e">
        <f>#REF!</f>
        <v>#REF!</v>
      </c>
      <c r="G27" s="50" t="e">
        <f>#REF!</f>
        <v>#REF!</v>
      </c>
      <c r="H27" s="50" t="e">
        <f>#REF!</f>
        <v>#REF!</v>
      </c>
      <c r="I27" s="50" t="e">
        <f>#REF!</f>
        <v>#REF!</v>
      </c>
      <c r="J27" s="50" t="e">
        <f>#REF!</f>
        <v>#REF!</v>
      </c>
      <c r="K27" s="50" t="e">
        <f>#REF!</f>
        <v>#REF!</v>
      </c>
      <c r="L27" s="50" t="e">
        <f>#REF!</f>
        <v>#REF!</v>
      </c>
      <c r="M27" s="50" t="e">
        <f>#REF!</f>
        <v>#REF!</v>
      </c>
      <c r="N27" s="50" t="e">
        <f>#REF!</f>
        <v>#REF!</v>
      </c>
      <c r="O27" s="50" t="e">
        <f>#REF!</f>
        <v>#REF!</v>
      </c>
      <c r="P27" s="50" t="e">
        <f>#REF!</f>
        <v>#REF!</v>
      </c>
      <c r="R27" s="35">
        <f t="shared" si="8"/>
        <v>0</v>
      </c>
      <c r="S27" s="35">
        <f t="shared" si="9"/>
        <v>0</v>
      </c>
      <c r="T27" s="35">
        <f t="shared" si="10"/>
        <v>0</v>
      </c>
      <c r="U27" s="25">
        <v>1</v>
      </c>
      <c r="V27" t="e">
        <f t="shared" si="6"/>
        <v>#REF!</v>
      </c>
      <c r="W27" s="52" t="e">
        <f t="shared" si="7"/>
        <v>#DIV/0!</v>
      </c>
    </row>
    <row r="28" spans="1:23" hidden="1" x14ac:dyDescent="0.2">
      <c r="A28" s="34" t="e">
        <f>#REF!</f>
        <v>#REF!</v>
      </c>
      <c r="B28" s="48" t="e">
        <f>#REF!</f>
        <v>#REF!</v>
      </c>
      <c r="C28" s="48" t="e">
        <f>#REF!</f>
        <v>#REF!</v>
      </c>
      <c r="D28" s="48" t="e">
        <f>#REF!</f>
        <v>#REF!</v>
      </c>
      <c r="E28" s="48" t="e">
        <f>#REF!</f>
        <v>#REF!</v>
      </c>
      <c r="F28" s="48" t="e">
        <f>#REF!</f>
        <v>#REF!</v>
      </c>
      <c r="G28" s="48" t="e">
        <f>#REF!</f>
        <v>#REF!</v>
      </c>
      <c r="H28" s="48" t="e">
        <f>#REF!</f>
        <v>#REF!</v>
      </c>
      <c r="I28" s="48" t="e">
        <f>#REF!</f>
        <v>#REF!</v>
      </c>
      <c r="J28" s="48" t="e">
        <f>#REF!</f>
        <v>#REF!</v>
      </c>
      <c r="K28" s="48" t="e">
        <f>#REF!</f>
        <v>#REF!</v>
      </c>
      <c r="L28" s="48" t="e">
        <f>#REF!</f>
        <v>#REF!</v>
      </c>
      <c r="M28" s="48" t="e">
        <f>#REF!</f>
        <v>#REF!</v>
      </c>
      <c r="N28" s="48" t="e">
        <f>#REF!</f>
        <v>#REF!</v>
      </c>
      <c r="O28" s="48" t="e">
        <f>#REF!</f>
        <v>#REF!</v>
      </c>
      <c r="P28" s="48" t="e">
        <f>#REF!</f>
        <v>#REF!</v>
      </c>
      <c r="R28" s="35">
        <f t="shared" si="8"/>
        <v>0</v>
      </c>
      <c r="S28" s="35">
        <f t="shared" si="9"/>
        <v>0</v>
      </c>
      <c r="T28" s="35">
        <f t="shared" si="10"/>
        <v>0</v>
      </c>
      <c r="U28" s="25" t="e">
        <f t="shared" si="11"/>
        <v>#REF!</v>
      </c>
      <c r="V28" t="e">
        <f t="shared" si="6"/>
        <v>#REF!</v>
      </c>
      <c r="W28" s="52" t="e">
        <f t="shared" si="7"/>
        <v>#DIV/0!</v>
      </c>
    </row>
    <row r="29" spans="1:23" hidden="1" x14ac:dyDescent="0.2">
      <c r="A29" t="e">
        <f>#REF!</f>
        <v>#REF!</v>
      </c>
      <c r="B29" s="48" t="e">
        <f>#REF!</f>
        <v>#REF!</v>
      </c>
      <c r="C29" s="48" t="e">
        <f>#REF!</f>
        <v>#REF!</v>
      </c>
      <c r="D29" s="48" t="e">
        <f>#REF!</f>
        <v>#REF!</v>
      </c>
      <c r="E29" s="48" t="e">
        <f>#REF!</f>
        <v>#REF!</v>
      </c>
      <c r="F29" s="48" t="e">
        <f>#REF!</f>
        <v>#REF!</v>
      </c>
      <c r="G29" s="48" t="e">
        <f>#REF!</f>
        <v>#REF!</v>
      </c>
      <c r="H29" s="48" t="e">
        <f>#REF!</f>
        <v>#REF!</v>
      </c>
      <c r="I29" s="48" t="e">
        <f>#REF!</f>
        <v>#REF!</v>
      </c>
      <c r="J29" s="48" t="e">
        <f>#REF!</f>
        <v>#REF!</v>
      </c>
      <c r="K29" s="48" t="e">
        <f>#REF!</f>
        <v>#REF!</v>
      </c>
      <c r="L29" s="48" t="e">
        <f>#REF!</f>
        <v>#REF!</v>
      </c>
      <c r="M29" s="48" t="e">
        <f>#REF!</f>
        <v>#REF!</v>
      </c>
      <c r="N29" s="48" t="e">
        <f>#REF!</f>
        <v>#REF!</v>
      </c>
      <c r="O29" s="48" t="e">
        <f>#REF!</f>
        <v>#REF!</v>
      </c>
      <c r="P29" s="48" t="e">
        <f>#REF!</f>
        <v>#REF!</v>
      </c>
      <c r="R29" s="35">
        <f t="shared" si="8"/>
        <v>0</v>
      </c>
      <c r="S29" s="35">
        <f t="shared" si="9"/>
        <v>0</v>
      </c>
      <c r="T29" s="35">
        <f t="shared" si="10"/>
        <v>0</v>
      </c>
      <c r="U29" s="25" t="e">
        <f t="shared" si="11"/>
        <v>#REF!</v>
      </c>
      <c r="V29" t="e">
        <f t="shared" si="6"/>
        <v>#REF!</v>
      </c>
      <c r="W29" s="52" t="e">
        <f t="shared" si="7"/>
        <v>#DIV/0!</v>
      </c>
    </row>
    <row r="30" spans="1:23" x14ac:dyDescent="0.2">
      <c r="J30" s="48"/>
      <c r="W30" s="52"/>
    </row>
    <row r="31" spans="1:23" x14ac:dyDescent="0.2">
      <c r="W31" s="45"/>
    </row>
  </sheetData>
  <sortState xmlns:xlrd2="http://schemas.microsoft.com/office/spreadsheetml/2017/richdata2" ref="A4:W19">
    <sortCondition descending="1" ref="W4:W19"/>
    <sortCondition ref="A4:A19"/>
  </sortState>
  <pageMargins left="0.74791666666666667" right="0.74791666666666667" top="0.98402777777777772" bottom="0.98402777777777772" header="0.51180555555555551" footer="0.51180555555555551"/>
  <pageSetup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N218"/>
  <sheetViews>
    <sheetView topLeftCell="E27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103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5</v>
      </c>
      <c r="E7" s="15">
        <f t="shared" ref="E7:E15" si="1">IF((D7-C7)&gt;3,C7+3,D7)</f>
        <v>5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4</v>
      </c>
      <c r="K7" s="15">
        <f t="shared" ref="K7:K15" si="3">IF((J7-I7)&gt;3,I7+3,J7)</f>
        <v>4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4</v>
      </c>
      <c r="Q7" s="15">
        <f t="shared" ref="Q7:Q15" si="5">IF((P7-O7)&gt;3,O7+3,P7)</f>
        <v>4</v>
      </c>
      <c r="R7" s="2">
        <v>0.5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5</v>
      </c>
      <c r="W7" s="15">
        <f t="shared" ref="W7:W15" si="7">IF((V7-U7)&gt;3,U7+3,V7)</f>
        <v>5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4</v>
      </c>
      <c r="AC7" s="15">
        <f t="shared" ref="AC7:AC15" si="9">IF((AB7-AA7)&gt;3,AA7+3,AB7)</f>
        <v>4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0.5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5</v>
      </c>
      <c r="AO7" s="15">
        <f t="shared" ref="AO7:AO15" si="13">IF((AN7-AM7)&gt;3,AM7+3,AN7)</f>
        <v>5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0.5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1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0.5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6</v>
      </c>
      <c r="CK7" s="15">
        <f t="shared" ref="CK7:CK15" si="29">IF((CJ7-CI7)&gt;3,CI7+3,CJ7)</f>
        <v>6</v>
      </c>
      <c r="CL7" s="2">
        <v>0.5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0.5</v>
      </c>
      <c r="S8" s="9"/>
      <c r="T8" s="16">
        <f t="shared" ref="T8:T15" si="33">+T7+1</f>
        <v>11</v>
      </c>
      <c r="U8" s="15">
        <f t="shared" si="6"/>
        <v>4</v>
      </c>
      <c r="V8" s="15">
        <v>5</v>
      </c>
      <c r="W8" s="15">
        <f t="shared" si="7"/>
        <v>5</v>
      </c>
      <c r="X8" s="2">
        <v>1</v>
      </c>
      <c r="Y8" s="9"/>
      <c r="Z8" s="16">
        <f t="shared" ref="Z8:Z15" si="34">+Z7+1</f>
        <v>2</v>
      </c>
      <c r="AA8" s="15">
        <f t="shared" si="8"/>
        <v>4</v>
      </c>
      <c r="AB8" s="15">
        <v>3</v>
      </c>
      <c r="AC8" s="15">
        <f t="shared" si="9"/>
        <v>3</v>
      </c>
      <c r="AD8" s="2">
        <v>1</v>
      </c>
      <c r="AE8" s="9"/>
      <c r="AF8" s="16">
        <f t="shared" ref="AF8:AF15" si="35">+AF7+1</f>
        <v>11</v>
      </c>
      <c r="AG8" s="15">
        <f t="shared" si="10"/>
        <v>4</v>
      </c>
      <c r="AH8" s="15">
        <v>6</v>
      </c>
      <c r="AI8" s="15">
        <f t="shared" si="11"/>
        <v>6</v>
      </c>
      <c r="AJ8" s="2">
        <v>0</v>
      </c>
      <c r="AK8" s="9"/>
      <c r="AL8" s="16">
        <f t="shared" ref="AL8:AL15" si="36">+AL7+1</f>
        <v>2</v>
      </c>
      <c r="AM8" s="15">
        <f t="shared" si="12"/>
        <v>4</v>
      </c>
      <c r="AN8" s="15">
        <v>6</v>
      </c>
      <c r="AO8" s="15">
        <f t="shared" si="13"/>
        <v>6</v>
      </c>
      <c r="AP8" s="2"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4</v>
      </c>
      <c r="AU8" s="15">
        <f t="shared" si="15"/>
        <v>4</v>
      </c>
      <c r="AV8" s="2">
        <v>1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5</v>
      </c>
      <c r="BM8" s="15">
        <f t="shared" si="21"/>
        <v>5</v>
      </c>
      <c r="BN8" s="2">
        <v>1</v>
      </c>
      <c r="BO8" s="9"/>
      <c r="BP8" s="16">
        <f t="shared" ref="BP8:BP15" si="41">+BP7+1</f>
        <v>2</v>
      </c>
      <c r="BQ8" s="15">
        <f t="shared" si="22"/>
        <v>4</v>
      </c>
      <c r="BR8" s="15">
        <v>6</v>
      </c>
      <c r="BS8" s="15">
        <f t="shared" si="23"/>
        <v>6</v>
      </c>
      <c r="BT8" s="2">
        <v>0.5</v>
      </c>
      <c r="BU8" s="9"/>
      <c r="BV8" s="16">
        <f t="shared" ref="BV8:BV15" si="42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2</v>
      </c>
      <c r="CC8" s="15">
        <f t="shared" si="26"/>
        <v>4</v>
      </c>
      <c r="CD8" s="15">
        <v>6</v>
      </c>
      <c r="CE8" s="15">
        <f t="shared" si="27"/>
        <v>6</v>
      </c>
      <c r="CF8" s="2">
        <v>0.5</v>
      </c>
      <c r="CG8" s="9"/>
      <c r="CH8" s="16">
        <f t="shared" ref="CH8:CH15" si="44">+CH7+1</f>
        <v>11</v>
      </c>
      <c r="CI8" s="15">
        <f t="shared" si="28"/>
        <v>4</v>
      </c>
      <c r="CJ8" s="15">
        <v>5</v>
      </c>
      <c r="CK8" s="15">
        <f t="shared" si="29"/>
        <v>5</v>
      </c>
      <c r="CL8" s="2">
        <v>0.5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3</v>
      </c>
      <c r="E9" s="15">
        <f t="shared" si="1"/>
        <v>3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0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>
        <v>4</v>
      </c>
      <c r="W9" s="15">
        <f t="shared" si="7"/>
        <v>4</v>
      </c>
      <c r="X9" s="2">
        <v>0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1</v>
      </c>
      <c r="AE9" s="9"/>
      <c r="AF9" s="16">
        <f t="shared" si="35"/>
        <v>12</v>
      </c>
      <c r="AG9" s="15">
        <f t="shared" si="10"/>
        <v>3</v>
      </c>
      <c r="AH9" s="15">
        <v>3</v>
      </c>
      <c r="AI9" s="15">
        <f t="shared" si="11"/>
        <v>3</v>
      </c>
      <c r="AJ9" s="2">
        <v>1</v>
      </c>
      <c r="AK9" s="9"/>
      <c r="AL9" s="16">
        <f t="shared" si="36"/>
        <v>3</v>
      </c>
      <c r="AM9" s="15">
        <f t="shared" si="12"/>
        <v>4</v>
      </c>
      <c r="AN9" s="15">
        <v>4</v>
      </c>
      <c r="AO9" s="15">
        <f t="shared" si="13"/>
        <v>4</v>
      </c>
      <c r="AP9" s="2">
        <v>1</v>
      </c>
      <c r="AQ9" s="9"/>
      <c r="AR9" s="16">
        <f t="shared" si="37"/>
        <v>12</v>
      </c>
      <c r="AS9" s="15">
        <f t="shared" si="14"/>
        <v>3</v>
      </c>
      <c r="AT9" s="15">
        <v>3</v>
      </c>
      <c r="AU9" s="15">
        <f t="shared" si="15"/>
        <v>3</v>
      </c>
      <c r="AV9" s="2">
        <v>1</v>
      </c>
      <c r="AW9" s="9"/>
      <c r="AX9" s="16">
        <f t="shared" si="38"/>
        <v>12</v>
      </c>
      <c r="AY9" s="15">
        <f t="shared" si="16"/>
        <v>3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3</v>
      </c>
      <c r="BL9" s="15">
        <v>5</v>
      </c>
      <c r="BM9" s="15">
        <f t="shared" si="21"/>
        <v>5</v>
      </c>
      <c r="BN9" s="2">
        <v>0</v>
      </c>
      <c r="BO9" s="9"/>
      <c r="BP9" s="16">
        <f t="shared" si="41"/>
        <v>3</v>
      </c>
      <c r="BQ9" s="15">
        <f t="shared" si="22"/>
        <v>4</v>
      </c>
      <c r="BR9" s="15">
        <v>4</v>
      </c>
      <c r="BS9" s="15">
        <f t="shared" si="23"/>
        <v>4</v>
      </c>
      <c r="BT9" s="2">
        <v>1</v>
      </c>
      <c r="BU9" s="9"/>
      <c r="BV9" s="16">
        <f t="shared" si="42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3</v>
      </c>
      <c r="CC9" s="15">
        <f t="shared" si="26"/>
        <v>4</v>
      </c>
      <c r="CD9" s="15">
        <v>4</v>
      </c>
      <c r="CE9" s="15">
        <f t="shared" si="27"/>
        <v>4</v>
      </c>
      <c r="CF9" s="2">
        <v>0</v>
      </c>
      <c r="CG9" s="9"/>
      <c r="CH9" s="16">
        <f t="shared" si="44"/>
        <v>12</v>
      </c>
      <c r="CI9" s="15">
        <f t="shared" si="28"/>
        <v>3</v>
      </c>
      <c r="CJ9" s="15">
        <v>3</v>
      </c>
      <c r="CK9" s="15">
        <f t="shared" si="29"/>
        <v>3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4</v>
      </c>
      <c r="E10" s="15">
        <f t="shared" si="1"/>
        <v>4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4</v>
      </c>
      <c r="K10" s="15">
        <f t="shared" si="3"/>
        <v>4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6</v>
      </c>
      <c r="Q10" s="15">
        <f t="shared" si="5"/>
        <v>6</v>
      </c>
      <c r="R10" s="2">
        <v>0</v>
      </c>
      <c r="S10" s="9"/>
      <c r="T10" s="16">
        <f t="shared" si="33"/>
        <v>13</v>
      </c>
      <c r="U10" s="15">
        <f t="shared" si="6"/>
        <v>4</v>
      </c>
      <c r="V10" s="15">
        <v>5</v>
      </c>
      <c r="W10" s="15">
        <f t="shared" si="7"/>
        <v>5</v>
      </c>
      <c r="X10" s="2">
        <v>1</v>
      </c>
      <c r="Y10" s="9"/>
      <c r="Z10" s="16">
        <f t="shared" si="34"/>
        <v>4</v>
      </c>
      <c r="AA10" s="15">
        <f t="shared" si="8"/>
        <v>4</v>
      </c>
      <c r="AB10" s="15">
        <v>4</v>
      </c>
      <c r="AC10" s="15">
        <f t="shared" si="9"/>
        <v>4</v>
      </c>
      <c r="AD10" s="2">
        <v>1</v>
      </c>
      <c r="AE10" s="9"/>
      <c r="AF10" s="16">
        <f t="shared" si="35"/>
        <v>13</v>
      </c>
      <c r="AG10" s="15">
        <f t="shared" si="10"/>
        <v>4</v>
      </c>
      <c r="AH10" s="15">
        <v>3</v>
      </c>
      <c r="AI10" s="15">
        <f t="shared" si="11"/>
        <v>3</v>
      </c>
      <c r="AJ10" s="2">
        <v>1</v>
      </c>
      <c r="AK10" s="9"/>
      <c r="AL10" s="16">
        <f t="shared" si="36"/>
        <v>4</v>
      </c>
      <c r="AM10" s="15">
        <f t="shared" si="12"/>
        <v>4</v>
      </c>
      <c r="AN10" s="15">
        <v>5</v>
      </c>
      <c r="AO10" s="15">
        <f t="shared" si="13"/>
        <v>5</v>
      </c>
      <c r="AP10" s="2">
        <v>0</v>
      </c>
      <c r="AQ10" s="9"/>
      <c r="AR10" s="16">
        <f t="shared" si="37"/>
        <v>13</v>
      </c>
      <c r="AS10" s="15">
        <f t="shared" si="14"/>
        <v>4</v>
      </c>
      <c r="AT10" s="15">
        <v>7</v>
      </c>
      <c r="AU10" s="15">
        <f t="shared" si="15"/>
        <v>7</v>
      </c>
      <c r="AV10" s="2">
        <v>0</v>
      </c>
      <c r="AW10" s="9"/>
      <c r="AX10" s="16">
        <f t="shared" si="38"/>
        <v>13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4</v>
      </c>
      <c r="BL10" s="15">
        <v>5</v>
      </c>
      <c r="BM10" s="15">
        <f t="shared" si="21"/>
        <v>5</v>
      </c>
      <c r="BN10" s="2">
        <v>0.5</v>
      </c>
      <c r="BO10" s="9"/>
      <c r="BP10" s="16">
        <f t="shared" si="41"/>
        <v>4</v>
      </c>
      <c r="BQ10" s="15">
        <f t="shared" si="22"/>
        <v>4</v>
      </c>
      <c r="BR10" s="15">
        <v>5</v>
      </c>
      <c r="BS10" s="15">
        <f t="shared" si="23"/>
        <v>5</v>
      </c>
      <c r="BT10" s="2">
        <v>0</v>
      </c>
      <c r="BU10" s="9"/>
      <c r="BV10" s="16">
        <f t="shared" si="42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4</v>
      </c>
      <c r="CC10" s="15">
        <f t="shared" si="26"/>
        <v>4</v>
      </c>
      <c r="CD10" s="15">
        <v>4</v>
      </c>
      <c r="CE10" s="15">
        <f t="shared" si="27"/>
        <v>4</v>
      </c>
      <c r="CF10" s="2">
        <v>0.5</v>
      </c>
      <c r="CG10" s="9"/>
      <c r="CH10" s="16">
        <f t="shared" si="44"/>
        <v>13</v>
      </c>
      <c r="CI10" s="15">
        <f t="shared" si="28"/>
        <v>4</v>
      </c>
      <c r="CJ10" s="15">
        <v>5</v>
      </c>
      <c r="CK10" s="15">
        <f t="shared" si="29"/>
        <v>5</v>
      </c>
      <c r="CL10" s="2">
        <v>1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5</v>
      </c>
      <c r="E11" s="15">
        <f t="shared" si="1"/>
        <v>5</v>
      </c>
      <c r="F11" s="2">
        <v>1</v>
      </c>
      <c r="G11" s="9"/>
      <c r="H11" s="16">
        <f t="shared" si="31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0</v>
      </c>
      <c r="S11" s="9"/>
      <c r="T11" s="16">
        <f t="shared" si="33"/>
        <v>14</v>
      </c>
      <c r="U11" s="15">
        <f t="shared" si="6"/>
        <v>4</v>
      </c>
      <c r="V11" s="15">
        <v>6</v>
      </c>
      <c r="W11" s="15">
        <f t="shared" si="7"/>
        <v>6</v>
      </c>
      <c r="X11" s="2">
        <v>1</v>
      </c>
      <c r="Y11" s="9"/>
      <c r="Z11" s="16">
        <f t="shared" si="34"/>
        <v>5</v>
      </c>
      <c r="AA11" s="15">
        <f t="shared" si="8"/>
        <v>3</v>
      </c>
      <c r="AB11" s="15">
        <v>3</v>
      </c>
      <c r="AC11" s="15">
        <f t="shared" si="9"/>
        <v>3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4</v>
      </c>
      <c r="AI11" s="15">
        <f t="shared" si="11"/>
        <v>4</v>
      </c>
      <c r="AJ11" s="2">
        <v>1</v>
      </c>
      <c r="AK11" s="9"/>
      <c r="AL11" s="16">
        <f t="shared" si="36"/>
        <v>5</v>
      </c>
      <c r="AM11" s="15">
        <f t="shared" si="12"/>
        <v>3</v>
      </c>
      <c r="AN11" s="15">
        <v>3</v>
      </c>
      <c r="AO11" s="15">
        <f t="shared" si="13"/>
        <v>3</v>
      </c>
      <c r="AP11" s="2">
        <v>0</v>
      </c>
      <c r="AQ11" s="9"/>
      <c r="AR11" s="16">
        <f t="shared" si="37"/>
        <v>14</v>
      </c>
      <c r="AS11" s="15">
        <f t="shared" si="14"/>
        <v>4</v>
      </c>
      <c r="AT11" s="15">
        <v>5</v>
      </c>
      <c r="AU11" s="15">
        <f t="shared" si="15"/>
        <v>5</v>
      </c>
      <c r="AV11" s="2">
        <v>1</v>
      </c>
      <c r="AW11" s="9"/>
      <c r="AX11" s="16">
        <f t="shared" si="38"/>
        <v>14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3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>
        <v>5</v>
      </c>
      <c r="BM11" s="15">
        <f t="shared" si="21"/>
        <v>5</v>
      </c>
      <c r="BN11" s="2">
        <v>1</v>
      </c>
      <c r="BO11" s="9"/>
      <c r="BP11" s="16">
        <f t="shared" si="41"/>
        <v>5</v>
      </c>
      <c r="BQ11" s="15">
        <f t="shared" si="22"/>
        <v>3</v>
      </c>
      <c r="BR11" s="15">
        <v>3</v>
      </c>
      <c r="BS11" s="15">
        <f t="shared" si="23"/>
        <v>3</v>
      </c>
      <c r="BT11" s="2">
        <v>0</v>
      </c>
      <c r="BU11" s="9"/>
      <c r="BV11" s="16">
        <f t="shared" si="42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5</v>
      </c>
      <c r="CC11" s="15">
        <f t="shared" si="26"/>
        <v>3</v>
      </c>
      <c r="CD11" s="15">
        <v>3</v>
      </c>
      <c r="CE11" s="15">
        <f t="shared" si="27"/>
        <v>3</v>
      </c>
      <c r="CF11" s="2">
        <v>1</v>
      </c>
      <c r="CG11" s="9"/>
      <c r="CH11" s="16">
        <f t="shared" si="44"/>
        <v>14</v>
      </c>
      <c r="CI11" s="15">
        <f t="shared" si="28"/>
        <v>4</v>
      </c>
      <c r="CJ11" s="15">
        <v>7</v>
      </c>
      <c r="CK11" s="15">
        <f t="shared" si="29"/>
        <v>7</v>
      </c>
      <c r="CL11" s="2"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3</v>
      </c>
      <c r="E12" s="15">
        <f t="shared" si="1"/>
        <v>3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7</v>
      </c>
      <c r="K12" s="15">
        <f t="shared" si="3"/>
        <v>7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1</v>
      </c>
      <c r="S12" s="9"/>
      <c r="T12" s="16">
        <f t="shared" si="33"/>
        <v>15</v>
      </c>
      <c r="U12" s="15">
        <f t="shared" si="6"/>
        <v>3</v>
      </c>
      <c r="V12" s="15">
        <v>4</v>
      </c>
      <c r="W12" s="15">
        <f t="shared" si="7"/>
        <v>4</v>
      </c>
      <c r="X12" s="2">
        <v>0</v>
      </c>
      <c r="Y12" s="9"/>
      <c r="Z12" s="16">
        <f t="shared" si="34"/>
        <v>6</v>
      </c>
      <c r="AA12" s="15">
        <f t="shared" si="8"/>
        <v>4</v>
      </c>
      <c r="AB12" s="15">
        <v>5</v>
      </c>
      <c r="AC12" s="15">
        <f t="shared" si="9"/>
        <v>5</v>
      </c>
      <c r="AD12" s="2">
        <v>0</v>
      </c>
      <c r="AE12" s="9"/>
      <c r="AF12" s="16">
        <f t="shared" si="35"/>
        <v>15</v>
      </c>
      <c r="AG12" s="15">
        <f t="shared" si="10"/>
        <v>3</v>
      </c>
      <c r="AH12" s="15">
        <v>5</v>
      </c>
      <c r="AI12" s="15">
        <f t="shared" si="11"/>
        <v>5</v>
      </c>
      <c r="AJ12" s="2">
        <v>0</v>
      </c>
      <c r="AK12" s="9"/>
      <c r="AL12" s="16">
        <f t="shared" si="36"/>
        <v>6</v>
      </c>
      <c r="AM12" s="15">
        <f t="shared" si="12"/>
        <v>4</v>
      </c>
      <c r="AN12" s="15">
        <v>5</v>
      </c>
      <c r="AO12" s="15">
        <f t="shared" si="13"/>
        <v>5</v>
      </c>
      <c r="AP12" s="2">
        <v>0.5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0.5</v>
      </c>
      <c r="AW12" s="9"/>
      <c r="AX12" s="16">
        <f t="shared" si="38"/>
        <v>15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4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0</v>
      </c>
      <c r="BO12" s="9"/>
      <c r="BP12" s="16">
        <f t="shared" si="41"/>
        <v>6</v>
      </c>
      <c r="BQ12" s="15">
        <f t="shared" si="22"/>
        <v>4</v>
      </c>
      <c r="BR12" s="15">
        <v>6</v>
      </c>
      <c r="BS12" s="15">
        <f t="shared" si="23"/>
        <v>6</v>
      </c>
      <c r="BT12" s="2">
        <v>0</v>
      </c>
      <c r="BU12" s="9"/>
      <c r="BV12" s="16">
        <f t="shared" si="42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6</v>
      </c>
      <c r="CC12" s="15">
        <f t="shared" si="26"/>
        <v>4</v>
      </c>
      <c r="CD12" s="15">
        <v>6</v>
      </c>
      <c r="CE12" s="15">
        <f t="shared" si="27"/>
        <v>6</v>
      </c>
      <c r="CF12" s="2">
        <v>0</v>
      </c>
      <c r="CG12" s="9"/>
      <c r="CH12" s="16">
        <f t="shared" si="44"/>
        <v>15</v>
      </c>
      <c r="CI12" s="15">
        <f t="shared" si="28"/>
        <v>3</v>
      </c>
      <c r="CJ12" s="15">
        <v>5</v>
      </c>
      <c r="CK12" s="15">
        <f t="shared" si="29"/>
        <v>5</v>
      </c>
      <c r="CL12" s="2"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6</v>
      </c>
      <c r="E13" s="15">
        <f t="shared" si="1"/>
        <v>6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4</v>
      </c>
      <c r="K13" s="15">
        <f t="shared" si="3"/>
        <v>4</v>
      </c>
      <c r="L13" s="2">
        <v>1</v>
      </c>
      <c r="M13" s="9"/>
      <c r="N13" s="16">
        <f t="shared" si="32"/>
        <v>16</v>
      </c>
      <c r="O13" s="15">
        <f t="shared" si="4"/>
        <v>5</v>
      </c>
      <c r="P13" s="15">
        <v>6</v>
      </c>
      <c r="Q13" s="15">
        <f t="shared" si="5"/>
        <v>6</v>
      </c>
      <c r="R13" s="2">
        <v>0</v>
      </c>
      <c r="S13" s="9"/>
      <c r="T13" s="16">
        <f t="shared" si="33"/>
        <v>16</v>
      </c>
      <c r="U13" s="15">
        <f t="shared" si="6"/>
        <v>5</v>
      </c>
      <c r="V13" s="15">
        <v>6</v>
      </c>
      <c r="W13" s="15">
        <f t="shared" si="7"/>
        <v>6</v>
      </c>
      <c r="X13" s="2">
        <v>0.5</v>
      </c>
      <c r="Y13" s="9"/>
      <c r="Z13" s="16">
        <f t="shared" si="34"/>
        <v>7</v>
      </c>
      <c r="AA13" s="15">
        <f t="shared" si="8"/>
        <v>4</v>
      </c>
      <c r="AB13" s="15">
        <v>6</v>
      </c>
      <c r="AC13" s="15">
        <f t="shared" si="9"/>
        <v>6</v>
      </c>
      <c r="AD13" s="2">
        <v>0</v>
      </c>
      <c r="AE13" s="9"/>
      <c r="AF13" s="16">
        <f t="shared" si="35"/>
        <v>16</v>
      </c>
      <c r="AG13" s="15">
        <f t="shared" si="10"/>
        <v>5</v>
      </c>
      <c r="AH13" s="15">
        <v>7</v>
      </c>
      <c r="AI13" s="15">
        <f t="shared" si="11"/>
        <v>7</v>
      </c>
      <c r="AJ13" s="2">
        <v>0</v>
      </c>
      <c r="AK13" s="9"/>
      <c r="AL13" s="16">
        <f t="shared" si="36"/>
        <v>7</v>
      </c>
      <c r="AM13" s="15">
        <f t="shared" si="12"/>
        <v>4</v>
      </c>
      <c r="AN13" s="15">
        <v>4</v>
      </c>
      <c r="AO13" s="15">
        <f t="shared" si="13"/>
        <v>4</v>
      </c>
      <c r="AP13" s="2">
        <v>1</v>
      </c>
      <c r="AQ13" s="9"/>
      <c r="AR13" s="16">
        <f t="shared" si="37"/>
        <v>16</v>
      </c>
      <c r="AS13" s="15">
        <f t="shared" si="14"/>
        <v>5</v>
      </c>
      <c r="AT13" s="15">
        <v>5</v>
      </c>
      <c r="AU13" s="15">
        <f t="shared" si="15"/>
        <v>5</v>
      </c>
      <c r="AV13" s="2">
        <v>1</v>
      </c>
      <c r="AW13" s="9"/>
      <c r="AX13" s="16">
        <f t="shared" si="38"/>
        <v>16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5</v>
      </c>
      <c r="BL13" s="15">
        <v>8</v>
      </c>
      <c r="BM13" s="15">
        <f t="shared" si="21"/>
        <v>8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5</v>
      </c>
      <c r="BS13" s="15">
        <f t="shared" si="23"/>
        <v>5</v>
      </c>
      <c r="BT13" s="2">
        <v>0</v>
      </c>
      <c r="BU13" s="9"/>
      <c r="BV13" s="16">
        <f t="shared" si="42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3"/>
        <v>7</v>
      </c>
      <c r="CC13" s="15">
        <f t="shared" si="26"/>
        <v>4</v>
      </c>
      <c r="CD13" s="15">
        <v>4</v>
      </c>
      <c r="CE13" s="15">
        <f t="shared" si="27"/>
        <v>4</v>
      </c>
      <c r="CF13" s="2">
        <v>1</v>
      </c>
      <c r="CG13" s="9"/>
      <c r="CH13" s="16">
        <f t="shared" si="44"/>
        <v>16</v>
      </c>
      <c r="CI13" s="15">
        <f t="shared" si="28"/>
        <v>5</v>
      </c>
      <c r="CJ13" s="15">
        <v>6</v>
      </c>
      <c r="CK13" s="15">
        <f t="shared" si="29"/>
        <v>6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4</v>
      </c>
      <c r="E14" s="15">
        <f t="shared" si="1"/>
        <v>4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6</v>
      </c>
      <c r="Q14" s="15">
        <f t="shared" si="5"/>
        <v>6</v>
      </c>
      <c r="R14" s="2">
        <v>0</v>
      </c>
      <c r="S14" s="9"/>
      <c r="T14" s="16">
        <f t="shared" si="33"/>
        <v>17</v>
      </c>
      <c r="U14" s="15">
        <f t="shared" si="6"/>
        <v>4</v>
      </c>
      <c r="V14" s="15">
        <v>5</v>
      </c>
      <c r="W14" s="15">
        <f t="shared" si="7"/>
        <v>5</v>
      </c>
      <c r="X14" s="2">
        <v>0</v>
      </c>
      <c r="Y14" s="9"/>
      <c r="Z14" s="16">
        <f t="shared" si="34"/>
        <v>8</v>
      </c>
      <c r="AA14" s="15">
        <f t="shared" si="8"/>
        <v>3</v>
      </c>
      <c r="AB14" s="15">
        <v>3</v>
      </c>
      <c r="AC14" s="15">
        <f t="shared" si="9"/>
        <v>3</v>
      </c>
      <c r="AD14" s="2">
        <v>1</v>
      </c>
      <c r="AE14" s="9"/>
      <c r="AF14" s="16">
        <f t="shared" si="35"/>
        <v>17</v>
      </c>
      <c r="AG14" s="15">
        <f t="shared" si="10"/>
        <v>4</v>
      </c>
      <c r="AH14" s="15">
        <v>6</v>
      </c>
      <c r="AI14" s="15">
        <f t="shared" si="11"/>
        <v>6</v>
      </c>
      <c r="AJ14" s="2">
        <v>0</v>
      </c>
      <c r="AK14" s="9"/>
      <c r="AL14" s="16">
        <f t="shared" si="36"/>
        <v>8</v>
      </c>
      <c r="AM14" s="15">
        <f t="shared" si="12"/>
        <v>3</v>
      </c>
      <c r="AN14" s="15">
        <v>4</v>
      </c>
      <c r="AO14" s="15">
        <f t="shared" si="13"/>
        <v>4</v>
      </c>
      <c r="AP14" s="2">
        <v>0</v>
      </c>
      <c r="AQ14" s="9"/>
      <c r="AR14" s="16">
        <f t="shared" si="37"/>
        <v>17</v>
      </c>
      <c r="AS14" s="15">
        <f t="shared" si="14"/>
        <v>4</v>
      </c>
      <c r="AT14" s="15">
        <v>6</v>
      </c>
      <c r="AU14" s="15">
        <f t="shared" si="15"/>
        <v>6</v>
      </c>
      <c r="AV14" s="2">
        <v>0.5</v>
      </c>
      <c r="AW14" s="9"/>
      <c r="AX14" s="16">
        <f t="shared" si="38"/>
        <v>17</v>
      </c>
      <c r="AY14" s="15">
        <f t="shared" si="16"/>
        <v>4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3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4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8</v>
      </c>
      <c r="BQ14" s="15">
        <f t="shared" si="22"/>
        <v>3</v>
      </c>
      <c r="BR14" s="15">
        <v>4</v>
      </c>
      <c r="BS14" s="15">
        <f t="shared" si="23"/>
        <v>4</v>
      </c>
      <c r="BT14" s="2">
        <v>0.5</v>
      </c>
      <c r="BU14" s="9"/>
      <c r="BV14" s="16">
        <f t="shared" si="42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8</v>
      </c>
      <c r="CC14" s="15">
        <f t="shared" si="26"/>
        <v>3</v>
      </c>
      <c r="CD14" s="15">
        <v>2</v>
      </c>
      <c r="CE14" s="15">
        <f t="shared" si="27"/>
        <v>2</v>
      </c>
      <c r="CF14" s="2">
        <v>1</v>
      </c>
      <c r="CG14" s="9"/>
      <c r="CH14" s="16">
        <f t="shared" si="44"/>
        <v>17</v>
      </c>
      <c r="CI14" s="15">
        <f t="shared" si="28"/>
        <v>4</v>
      </c>
      <c r="CJ14" s="15">
        <v>4</v>
      </c>
      <c r="CK14" s="15">
        <f t="shared" si="29"/>
        <v>4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4</v>
      </c>
      <c r="E15" s="15">
        <f t="shared" si="1"/>
        <v>4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5</v>
      </c>
      <c r="Q15" s="15">
        <f t="shared" si="5"/>
        <v>5</v>
      </c>
      <c r="R15" s="2">
        <v>1</v>
      </c>
      <c r="S15" s="9"/>
      <c r="T15" s="16">
        <f t="shared" si="33"/>
        <v>18</v>
      </c>
      <c r="U15" s="15">
        <f t="shared" si="6"/>
        <v>5</v>
      </c>
      <c r="V15" s="15">
        <v>6</v>
      </c>
      <c r="W15" s="15">
        <f t="shared" si="7"/>
        <v>6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>
        <v>6</v>
      </c>
      <c r="AC15" s="15">
        <f t="shared" si="9"/>
        <v>6</v>
      </c>
      <c r="AD15" s="2">
        <v>0.5</v>
      </c>
      <c r="AE15" s="9"/>
      <c r="AF15" s="16">
        <f t="shared" si="35"/>
        <v>18</v>
      </c>
      <c r="AG15" s="15">
        <f t="shared" si="10"/>
        <v>5</v>
      </c>
      <c r="AH15" s="15">
        <v>6</v>
      </c>
      <c r="AI15" s="15">
        <f t="shared" si="11"/>
        <v>6</v>
      </c>
      <c r="AJ15" s="2">
        <v>0</v>
      </c>
      <c r="AK15" s="9"/>
      <c r="AL15" s="16">
        <f t="shared" si="36"/>
        <v>9</v>
      </c>
      <c r="AM15" s="15">
        <f t="shared" si="12"/>
        <v>5</v>
      </c>
      <c r="AN15" s="15">
        <v>6</v>
      </c>
      <c r="AO15" s="15">
        <f t="shared" si="13"/>
        <v>6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>
        <v>5</v>
      </c>
      <c r="AU15" s="15">
        <f t="shared" si="15"/>
        <v>5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>
        <v>6</v>
      </c>
      <c r="BM15" s="15">
        <f t="shared" si="21"/>
        <v>6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0.5</v>
      </c>
      <c r="BU15" s="9"/>
      <c r="BV15" s="16">
        <f t="shared" si="42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9</v>
      </c>
      <c r="CC15" s="15">
        <f t="shared" si="26"/>
        <v>5</v>
      </c>
      <c r="CD15" s="15">
        <v>6</v>
      </c>
      <c r="CE15" s="15">
        <f t="shared" si="27"/>
        <v>6</v>
      </c>
      <c r="CF15" s="2">
        <v>0</v>
      </c>
      <c r="CG15" s="9"/>
      <c r="CH15" s="16">
        <f t="shared" si="44"/>
        <v>18</v>
      </c>
      <c r="CI15" s="15">
        <f t="shared" si="28"/>
        <v>5</v>
      </c>
      <c r="CJ15" s="15">
        <v>5</v>
      </c>
      <c r="CK15" s="15">
        <f t="shared" si="29"/>
        <v>5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39</v>
      </c>
      <c r="E16" s="15">
        <f>SUM(E7:E15)</f>
        <v>39</v>
      </c>
      <c r="F16" s="15">
        <f>SUM(F7:F15)</f>
        <v>4.5</v>
      </c>
      <c r="G16" s="9"/>
      <c r="H16" s="10" t="s">
        <v>38</v>
      </c>
      <c r="I16" s="15">
        <f>SUM(I7:I15)</f>
        <v>35</v>
      </c>
      <c r="J16" s="15">
        <f>SUM(J7:J15)</f>
        <v>45</v>
      </c>
      <c r="K16" s="15">
        <f>SUM(K7:K15)</f>
        <v>45</v>
      </c>
      <c r="L16" s="2">
        <f>SUM(L7:L15)</f>
        <v>3</v>
      </c>
      <c r="M16" s="9"/>
      <c r="N16" s="10" t="s">
        <v>38</v>
      </c>
      <c r="O16" s="15">
        <f>SUM(O7:O15)</f>
        <v>36</v>
      </c>
      <c r="P16" s="15">
        <f>SUM(P7:P15)</f>
        <v>45</v>
      </c>
      <c r="Q16" s="15">
        <f>SUM(Q7:Q15)</f>
        <v>45</v>
      </c>
      <c r="R16" s="2">
        <f>SUM(R7:R15)</f>
        <v>3.5</v>
      </c>
      <c r="S16" s="9"/>
      <c r="T16" s="10" t="s">
        <v>38</v>
      </c>
      <c r="U16" s="15">
        <f>SUM(U7:U15)</f>
        <v>36</v>
      </c>
      <c r="V16" s="15">
        <f>SUM(V7:V15)</f>
        <v>46</v>
      </c>
      <c r="W16" s="15">
        <f>SUM(W7:W15)</f>
        <v>46</v>
      </c>
      <c r="X16" s="2">
        <f>SUM(X7:X15)</f>
        <v>5.5</v>
      </c>
      <c r="Y16" s="9"/>
      <c r="Z16" s="10" t="s">
        <v>38</v>
      </c>
      <c r="AA16" s="15">
        <f>SUM(AA7:AA15)</f>
        <v>35</v>
      </c>
      <c r="AB16" s="15">
        <f>SUM(AB7:AB15)</f>
        <v>39</v>
      </c>
      <c r="AC16" s="15">
        <f>SUM(AC7:AC15)</f>
        <v>39</v>
      </c>
      <c r="AD16" s="2">
        <f>SUM(AD7:AD15)</f>
        <v>5.5</v>
      </c>
      <c r="AE16" s="9"/>
      <c r="AF16" s="10" t="s">
        <v>38</v>
      </c>
      <c r="AG16" s="15">
        <f>SUM(AG7:AG15)</f>
        <v>36</v>
      </c>
      <c r="AH16" s="15">
        <f>SUM(AH7:AH15)</f>
        <v>45</v>
      </c>
      <c r="AI16" s="15">
        <f>SUM(AI7:AI15)</f>
        <v>45</v>
      </c>
      <c r="AJ16" s="2">
        <f>SUM(AJ7:AJ15)</f>
        <v>3.5</v>
      </c>
      <c r="AK16" s="9"/>
      <c r="AL16" s="10" t="s">
        <v>38</v>
      </c>
      <c r="AM16" s="15">
        <f>SUM(AM7:AM15)</f>
        <v>35</v>
      </c>
      <c r="AN16" s="15">
        <f>SUM(AN7:AN15)</f>
        <v>42</v>
      </c>
      <c r="AO16" s="15">
        <f>SUM(AO7:AO15)</f>
        <v>42</v>
      </c>
      <c r="AP16" s="2">
        <f>SUM(AP7:AP15)</f>
        <v>4</v>
      </c>
      <c r="AQ16" s="9"/>
      <c r="AR16" s="10" t="s">
        <v>38</v>
      </c>
      <c r="AS16" s="15">
        <f>SUM(AS7:AS15)</f>
        <v>36</v>
      </c>
      <c r="AT16" s="15">
        <f>SUM(AT7:AT15)</f>
        <v>44</v>
      </c>
      <c r="AU16" s="15">
        <f>SUM(AU7:AU15)</f>
        <v>44</v>
      </c>
      <c r="AV16" s="2">
        <f>SUM(AV7:AV15)</f>
        <v>6.5</v>
      </c>
      <c r="AW16" s="9"/>
      <c r="AX16" s="10" t="s">
        <v>38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36</v>
      </c>
      <c r="BL16" s="15">
        <f>SUM(BL7:BL15)</f>
        <v>48</v>
      </c>
      <c r="BM16" s="15">
        <f>SUM(BM7:BM15)</f>
        <v>48</v>
      </c>
      <c r="BN16" s="2">
        <f>SUM(BN7:BN15)</f>
        <v>4</v>
      </c>
      <c r="BO16" s="9"/>
      <c r="BP16" s="10" t="s">
        <v>38</v>
      </c>
      <c r="BQ16" s="15">
        <f>SUM(BQ7:BQ15)</f>
        <v>35</v>
      </c>
      <c r="BR16" s="15">
        <f>SUM(BR7:BR15)</f>
        <v>45</v>
      </c>
      <c r="BS16" s="15">
        <f>SUM(BS7:BS15)</f>
        <v>45</v>
      </c>
      <c r="BT16" s="2">
        <f>SUM(BT7:BT15)</f>
        <v>3.5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40</v>
      </c>
      <c r="CE16" s="15">
        <f>SUM(CE7:CE15)</f>
        <v>40</v>
      </c>
      <c r="CF16" s="2">
        <f>SUM(CF7:CF15)</f>
        <v>4.5</v>
      </c>
      <c r="CG16" s="9"/>
      <c r="CH16" s="10" t="s">
        <v>38</v>
      </c>
      <c r="CI16" s="15">
        <f>SUM(CI7:CI15)</f>
        <v>36</v>
      </c>
      <c r="CJ16" s="15">
        <f>SUM(CJ7:CJ15)</f>
        <v>46</v>
      </c>
      <c r="CK16" s="15">
        <f>SUM(CK7:CK15)</f>
        <v>46</v>
      </c>
      <c r="CL16" s="2">
        <f>SUM(CL7:CL15)</f>
        <v>6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1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X18" s="2">
        <v>1</v>
      </c>
      <c r="Y18" s="9"/>
      <c r="AC18" t="s">
        <v>113</v>
      </c>
      <c r="AD18" s="2">
        <v>1</v>
      </c>
      <c r="AE18" s="9"/>
      <c r="AI18" t="s">
        <v>113</v>
      </c>
      <c r="AJ18" s="2">
        <v>0</v>
      </c>
      <c r="AK18" s="9"/>
      <c r="AO18" t="s">
        <v>113</v>
      </c>
      <c r="AP18" s="2">
        <v>0.5</v>
      </c>
      <c r="AQ18" s="9"/>
      <c r="AU18" t="s">
        <v>113</v>
      </c>
      <c r="AV18" s="2">
        <v>1</v>
      </c>
      <c r="AW18" s="9"/>
      <c r="BA18" t="s">
        <v>113</v>
      </c>
      <c r="BC18" s="9"/>
      <c r="BG18" t="s">
        <v>113</v>
      </c>
      <c r="BI18" s="9"/>
      <c r="BM18" t="s">
        <v>113</v>
      </c>
      <c r="BN18" s="2">
        <v>0</v>
      </c>
      <c r="BO18" s="9"/>
      <c r="BS18" t="s">
        <v>113</v>
      </c>
      <c r="BT18" s="2">
        <v>0</v>
      </c>
      <c r="BU18" s="9"/>
      <c r="BY18" t="s">
        <v>113</v>
      </c>
      <c r="CA18" s="9"/>
      <c r="CE18" t="s">
        <v>113</v>
      </c>
      <c r="CF18" s="2">
        <v>0.5</v>
      </c>
      <c r="CG18" s="9"/>
      <c r="CK18" t="s">
        <v>113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5.5</v>
      </c>
      <c r="G20" s="9"/>
      <c r="K20" t="s">
        <v>114</v>
      </c>
      <c r="L20" s="17">
        <f>SUM(L16:L19)</f>
        <v>3</v>
      </c>
      <c r="M20" s="9"/>
      <c r="Q20" t="s">
        <v>114</v>
      </c>
      <c r="R20" s="17">
        <f>SUM(R16:R19)</f>
        <v>3.5</v>
      </c>
      <c r="S20" s="9"/>
      <c r="W20" t="s">
        <v>114</v>
      </c>
      <c r="X20" s="17">
        <f>SUM(X16:X19)</f>
        <v>6.5</v>
      </c>
      <c r="Y20" s="9"/>
      <c r="AC20" t="s">
        <v>114</v>
      </c>
      <c r="AD20" s="17">
        <f>SUM(AD16:AD19)</f>
        <v>6.5</v>
      </c>
      <c r="AE20" s="9"/>
      <c r="AI20" t="s">
        <v>114</v>
      </c>
      <c r="AJ20" s="17">
        <f>SUM(AJ16:AJ19)</f>
        <v>3.5</v>
      </c>
      <c r="AK20" s="9"/>
      <c r="AO20" t="s">
        <v>114</v>
      </c>
      <c r="AP20" s="17">
        <f>SUM(AP16:AP19)</f>
        <v>4.5</v>
      </c>
      <c r="AQ20" s="9"/>
      <c r="AU20" t="s">
        <v>114</v>
      </c>
      <c r="AV20" s="17">
        <f>SUM(AV16:AV19)</f>
        <v>7.5</v>
      </c>
      <c r="AW20" s="9"/>
      <c r="BA20" t="s">
        <v>114</v>
      </c>
      <c r="BB20" s="17">
        <f>SUM(BB16:BB19)</f>
        <v>0</v>
      </c>
      <c r="BC20" s="9"/>
      <c r="BG20" t="s">
        <v>114</v>
      </c>
      <c r="BH20" s="17">
        <f>SUM(BH16:BH19)</f>
        <v>0</v>
      </c>
      <c r="BI20" s="9"/>
      <c r="BM20" t="s">
        <v>114</v>
      </c>
      <c r="BN20" s="17">
        <f>SUM(BN16:BN19)</f>
        <v>4</v>
      </c>
      <c r="BO20" s="9"/>
      <c r="BS20" t="s">
        <v>114</v>
      </c>
      <c r="BT20" s="17">
        <f>SUM(BT16:BT19)</f>
        <v>3.5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17">
        <f>SUM(CF16:CF19)</f>
        <v>5</v>
      </c>
      <c r="CG20" s="9"/>
      <c r="CK20" t="s">
        <v>114</v>
      </c>
      <c r="CL20" s="17">
        <f>SUM(CL16:CL19)</f>
        <v>7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3</v>
      </c>
      <c r="G22" s="9"/>
      <c r="K22" t="s">
        <v>56</v>
      </c>
      <c r="L22" s="2">
        <f>IF(J16=0,0,K16-I16)</f>
        <v>10</v>
      </c>
      <c r="M22" s="9"/>
      <c r="Q22" t="s">
        <v>56</v>
      </c>
      <c r="R22" s="40">
        <f>IF(P16=0,0,Q16-O16)</f>
        <v>9</v>
      </c>
      <c r="S22" s="9"/>
      <c r="W22" t="s">
        <v>56</v>
      </c>
      <c r="X22" s="2">
        <f>IF(V16=0,0,W16-U16)</f>
        <v>10</v>
      </c>
      <c r="Y22" s="9"/>
      <c r="AC22" t="s">
        <v>56</v>
      </c>
      <c r="AD22" s="2">
        <f>IF(AB16=0,0,AC16-AA16)</f>
        <v>4</v>
      </c>
      <c r="AE22" s="9"/>
      <c r="AI22" t="s">
        <v>56</v>
      </c>
      <c r="AJ22" s="2">
        <f>IF(AH16=0,0,AI16-AG16)</f>
        <v>9</v>
      </c>
      <c r="AK22" s="9"/>
      <c r="AO22" t="s">
        <v>56</v>
      </c>
      <c r="AP22" s="2">
        <f>IF(AN16=0,0,AO16-AM16)</f>
        <v>7</v>
      </c>
      <c r="AQ22" s="9"/>
      <c r="AU22" t="s">
        <v>56</v>
      </c>
      <c r="AV22" s="2">
        <f>IF(AT16=0,0,AU16-AS16)</f>
        <v>8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12</v>
      </c>
      <c r="BO22" s="9"/>
      <c r="BS22" t="s">
        <v>56</v>
      </c>
      <c r="BT22" s="2">
        <f>IF(BR16=0,0,BS16-BQ16)</f>
        <v>10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5</v>
      </c>
      <c r="CG22" s="9"/>
      <c r="CK22" t="s">
        <v>56</v>
      </c>
      <c r="CL22" s="2">
        <f>IF(CJ16=0,0,CK16-CI16)</f>
        <v>10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W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>
        <f>IF(BX16&lt;&gt;0,IF(BZ16&gt;4.5,"W",IF(BZ16=4.5,"T",IF(BZ16&lt;4.5,"L"))),0)</f>
        <v>0</v>
      </c>
      <c r="CF24" s="19" t="str">
        <f>IF(CD16&lt;&gt;0,IF(CF16&gt;4.5,"W",IF(CF16=4.5,"T",IF(CF16&lt;4.5,"L"))),0)</f>
        <v>T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5.5</v>
      </c>
      <c r="D29" s="2">
        <f t="shared" ref="D29:D43" si="45">C29</f>
        <v>5.5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4.8</v>
      </c>
      <c r="K29" s="40">
        <f>MIN(J7,AB7,AN7,BF7,BR7,CD7)</f>
        <v>4</v>
      </c>
      <c r="L29" s="15">
        <f>MAX(J7,AB7,AN7,BF7,BR7,CD7)</f>
        <v>6</v>
      </c>
      <c r="M29" s="20"/>
    </row>
    <row r="30" spans="1:91" x14ac:dyDescent="0.2">
      <c r="A30" s="20"/>
      <c r="B30" t="s">
        <v>41</v>
      </c>
      <c r="C30" s="2">
        <f>L20</f>
        <v>3</v>
      </c>
      <c r="D30" s="2"/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5.4</v>
      </c>
      <c r="K30" s="40">
        <f t="shared" ref="K30:K37" si="48">MIN(J8,AB8,AN8,BF8,BR8,CD8)</f>
        <v>3</v>
      </c>
      <c r="L30" s="15">
        <f t="shared" ref="L30:L37" si="49">MAX(J8,AB8,AN8,BF8,BR8,CD8)</f>
        <v>6</v>
      </c>
      <c r="M30" s="20"/>
    </row>
    <row r="31" spans="1:91" x14ac:dyDescent="0.2">
      <c r="A31" s="20"/>
      <c r="B31" t="s">
        <v>42</v>
      </c>
      <c r="C31" s="2">
        <f>R20</f>
        <v>3.5</v>
      </c>
      <c r="D31" s="2"/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4.4000000000000004</v>
      </c>
      <c r="K31" s="40">
        <f t="shared" si="48"/>
        <v>4</v>
      </c>
      <c r="L31" s="15">
        <f t="shared" si="49"/>
        <v>5</v>
      </c>
      <c r="M31" s="20"/>
    </row>
    <row r="32" spans="1:91" x14ac:dyDescent="0.2">
      <c r="A32" s="20"/>
      <c r="B32" t="s">
        <v>43</v>
      </c>
      <c r="C32" s="2">
        <f>X20</f>
        <v>6.5</v>
      </c>
      <c r="D32" s="2">
        <f t="shared" si="45"/>
        <v>6.5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4.4000000000000004</v>
      </c>
      <c r="K32" s="40">
        <f t="shared" si="48"/>
        <v>4</v>
      </c>
      <c r="L32" s="15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6.5</v>
      </c>
      <c r="D33" s="2">
        <f t="shared" si="45"/>
        <v>6.5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3.2</v>
      </c>
      <c r="K33" s="40">
        <f t="shared" si="48"/>
        <v>3</v>
      </c>
      <c r="L33" s="15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3.5</v>
      </c>
      <c r="D34" s="2">
        <f t="shared" si="45"/>
        <v>3.5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5.8</v>
      </c>
      <c r="K34" s="40">
        <f t="shared" si="48"/>
        <v>5</v>
      </c>
      <c r="L34" s="15">
        <f t="shared" si="49"/>
        <v>7</v>
      </c>
      <c r="M34" s="20"/>
    </row>
    <row r="35" spans="1:18" x14ac:dyDescent="0.2">
      <c r="A35" s="20"/>
      <c r="B35" t="s">
        <v>46</v>
      </c>
      <c r="C35" s="2">
        <f>AP20</f>
        <v>4.5</v>
      </c>
      <c r="D35" s="2">
        <f t="shared" si="45"/>
        <v>4.5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4.5999999999999996</v>
      </c>
      <c r="K35" s="40">
        <f t="shared" si="48"/>
        <v>4</v>
      </c>
      <c r="L35" s="15">
        <f t="shared" si="49"/>
        <v>6</v>
      </c>
      <c r="M35" s="20"/>
    </row>
    <row r="36" spans="1:18" x14ac:dyDescent="0.2">
      <c r="A36" s="20"/>
      <c r="B36" t="s">
        <v>47</v>
      </c>
      <c r="C36" s="2">
        <f>AV20</f>
        <v>7.5</v>
      </c>
      <c r="D36" s="2">
        <f t="shared" si="45"/>
        <v>7.5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3.2</v>
      </c>
      <c r="K36" s="40">
        <f t="shared" si="48"/>
        <v>2</v>
      </c>
      <c r="L36" s="15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6.4</v>
      </c>
      <c r="K37" s="40">
        <f t="shared" si="48"/>
        <v>6</v>
      </c>
      <c r="L37" s="15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118</v>
      </c>
      <c r="J38" s="37">
        <f>SUM(J29:J37)</f>
        <v>42.2</v>
      </c>
      <c r="K38" s="337">
        <f>SUM(K29:K37)</f>
        <v>35</v>
      </c>
      <c r="L38" s="337">
        <f>SUM(L29:L37)</f>
        <v>51</v>
      </c>
      <c r="M38" s="20"/>
    </row>
    <row r="39" spans="1:18" x14ac:dyDescent="0.2">
      <c r="A39" s="20"/>
      <c r="B39" t="s">
        <v>50</v>
      </c>
      <c r="C39" s="2">
        <f>BN20</f>
        <v>4</v>
      </c>
      <c r="D39" s="2">
        <f t="shared" si="45"/>
        <v>4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3.5</v>
      </c>
      <c r="D40" s="2">
        <f t="shared" si="45"/>
        <v>3.5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5.166666666666667</v>
      </c>
      <c r="K40" s="40">
        <f>MIN(D7,P7,V7,AH7,AZ7,BL7,BX7,CJ7)</f>
        <v>4</v>
      </c>
      <c r="L40" s="15">
        <f>MAX(D7,P7,V7,AH7,AZ7,BL7,BX7,CJ7)</f>
        <v>6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123">
        <f t="shared" ref="J41:J48" si="50">AVERAGE(D8,P8,V8,AH8,AZ8,BL8,BX8,CJ8)</f>
        <v>5.166666666666667</v>
      </c>
      <c r="K41" s="40">
        <f t="shared" ref="K41:K48" si="51">MIN(D8,P8,V8,AH8,AZ8,BL8,BX8,CJ8)</f>
        <v>5</v>
      </c>
      <c r="L41" s="15">
        <f t="shared" ref="L41:L48" si="52">MAX(D8,P8,V8,AH8,AZ8,BL8,BX8,CJ8)</f>
        <v>6</v>
      </c>
      <c r="M41" s="20"/>
    </row>
    <row r="42" spans="1:18" x14ac:dyDescent="0.2">
      <c r="A42" s="20"/>
      <c r="B42" t="s">
        <v>53</v>
      </c>
      <c r="C42" s="2">
        <f>CF20</f>
        <v>5</v>
      </c>
      <c r="D42" s="2">
        <f t="shared" si="45"/>
        <v>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3.6666666666666665</v>
      </c>
      <c r="K42" s="40">
        <f t="shared" si="51"/>
        <v>3</v>
      </c>
      <c r="L42" s="15">
        <f t="shared" si="52"/>
        <v>5</v>
      </c>
      <c r="M42" s="20"/>
    </row>
    <row r="43" spans="1:18" x14ac:dyDescent="0.2">
      <c r="A43" s="20"/>
      <c r="B43" t="s">
        <v>54</v>
      </c>
      <c r="C43" s="26">
        <f>CL20</f>
        <v>7</v>
      </c>
      <c r="D43" s="26">
        <f t="shared" si="45"/>
        <v>7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4.666666666666667</v>
      </c>
      <c r="K43" s="40">
        <f t="shared" si="51"/>
        <v>3</v>
      </c>
      <c r="L43" s="15">
        <f t="shared" si="52"/>
        <v>6</v>
      </c>
      <c r="M43" s="20"/>
    </row>
    <row r="44" spans="1:18" x14ac:dyDescent="0.2">
      <c r="A44" s="20"/>
      <c r="B44" t="s">
        <v>38</v>
      </c>
      <c r="C44" s="2">
        <f>SUM(C29:C43)</f>
        <v>60</v>
      </c>
      <c r="D44" s="2">
        <f>SUM(D29:D43)</f>
        <v>53.5</v>
      </c>
      <c r="E44" s="25">
        <f>SUM(E29:E43)</f>
        <v>12</v>
      </c>
      <c r="F44" s="2">
        <f>SUM(F29:F43)</f>
        <v>12</v>
      </c>
      <c r="G44" s="20"/>
      <c r="I44" s="35">
        <v>14</v>
      </c>
      <c r="J44" s="123">
        <f t="shared" si="50"/>
        <v>5.5</v>
      </c>
      <c r="K44" s="40">
        <f t="shared" si="51"/>
        <v>4</v>
      </c>
      <c r="L44" s="15">
        <f t="shared" si="52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</v>
      </c>
      <c r="K45" s="40">
        <f t="shared" si="51"/>
        <v>3</v>
      </c>
      <c r="L45" s="15">
        <f t="shared" si="52"/>
        <v>5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6.5</v>
      </c>
      <c r="K46" s="40">
        <f t="shared" si="51"/>
        <v>6</v>
      </c>
      <c r="L46" s="15">
        <f t="shared" si="52"/>
        <v>8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123">
        <f t="shared" si="50"/>
        <v>4.833333333333333</v>
      </c>
      <c r="K47" s="40">
        <f t="shared" si="51"/>
        <v>4</v>
      </c>
      <c r="L47" s="15">
        <f t="shared" si="52"/>
        <v>6</v>
      </c>
      <c r="M47" s="20"/>
      <c r="R47" s="2"/>
    </row>
    <row r="48" spans="1:18" x14ac:dyDescent="0.2">
      <c r="A48" s="20"/>
      <c r="B48" t="s">
        <v>16</v>
      </c>
      <c r="C48" s="25">
        <f t="shared" si="53"/>
        <v>4</v>
      </c>
      <c r="G48" s="20"/>
      <c r="I48" s="35">
        <v>18</v>
      </c>
      <c r="J48" s="123">
        <f t="shared" si="50"/>
        <v>5.333333333333333</v>
      </c>
      <c r="K48" s="40">
        <f t="shared" si="51"/>
        <v>4</v>
      </c>
      <c r="L48" s="15">
        <f t="shared" si="52"/>
        <v>6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34</v>
      </c>
      <c r="G49" s="20"/>
      <c r="I49" s="36" t="s">
        <v>120</v>
      </c>
      <c r="J49" s="37">
        <f>SUM(J40:J48)</f>
        <v>44.833333333333343</v>
      </c>
      <c r="K49" s="337">
        <f>SUM(K40:K48)</f>
        <v>36</v>
      </c>
      <c r="L49" s="337">
        <f>SUM(L40:L48)</f>
        <v>55</v>
      </c>
      <c r="M49" s="20"/>
      <c r="R49" s="2"/>
    </row>
    <row r="50" spans="1:18" x14ac:dyDescent="0.2">
      <c r="A50" s="20"/>
      <c r="B50" t="s">
        <v>121</v>
      </c>
      <c r="C50" s="25">
        <f t="shared" si="54"/>
        <v>44</v>
      </c>
      <c r="G50" s="20"/>
      <c r="H50" s="20"/>
      <c r="I50" s="20"/>
      <c r="J50" s="20"/>
      <c r="K50" s="339"/>
      <c r="L50" s="338"/>
      <c r="M50" s="20"/>
      <c r="R50" s="2"/>
    </row>
    <row r="51" spans="1:18" x14ac:dyDescent="0.2">
      <c r="A51" s="20"/>
      <c r="B51" t="s">
        <v>122</v>
      </c>
      <c r="C51" s="25">
        <f t="shared" si="54"/>
        <v>21</v>
      </c>
      <c r="G51" s="20"/>
      <c r="J51" s="336"/>
      <c r="K51" s="40">
        <f t="shared" ref="K51:L51" si="55">K38+K49</f>
        <v>71</v>
      </c>
      <c r="L51" s="40">
        <f t="shared" si="55"/>
        <v>106</v>
      </c>
      <c r="R51" s="2"/>
    </row>
    <row r="52" spans="1:18" x14ac:dyDescent="0.2">
      <c r="A52" s="20"/>
      <c r="B52" t="s">
        <v>12</v>
      </c>
      <c r="C52" s="25">
        <f t="shared" si="54"/>
        <v>5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108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5</v>
      </c>
      <c r="E56" s="31" t="str">
        <f t="shared" ref="E56:E64" si="57">IF(D56&lt;&gt;0,IF((D56-C56)=-1,"Birdie",IF((D56-C56)=-2,"Eagle",IF((D56-C56)=0,"Par",IF((D56-C56)=1,"bogey",IF((D56-C56)=2,"Double bogey","Other"))))),"  ")</f>
        <v>bogey</v>
      </c>
      <c r="H56" s="33" t="s">
        <v>123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5</v>
      </c>
      <c r="E57" s="31" t="str">
        <f t="shared" si="57"/>
        <v>bogey</v>
      </c>
      <c r="H57" t="s">
        <v>124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3</v>
      </c>
      <c r="E58" s="31" t="str">
        <f t="shared" si="57"/>
        <v>Par</v>
      </c>
      <c r="H58" t="s">
        <v>8</v>
      </c>
      <c r="I58" s="25">
        <f>COUNTIF(E56:E64,"Birdie")</f>
        <v>1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4</v>
      </c>
      <c r="E59" s="31" t="str">
        <f t="shared" si="57"/>
        <v>Par</v>
      </c>
      <c r="H59" t="s">
        <v>9</v>
      </c>
      <c r="I59" s="25">
        <f>COUNTIF(E56:E64,"Par")</f>
        <v>4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5</v>
      </c>
      <c r="E60" s="31" t="str">
        <f t="shared" si="57"/>
        <v>bogey</v>
      </c>
      <c r="H60" t="s">
        <v>125</v>
      </c>
      <c r="I60" s="25">
        <f>COUNTIF(E56:E64,"bogey")</f>
        <v>4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3</v>
      </c>
      <c r="E61" s="31" t="str">
        <f t="shared" si="57"/>
        <v>Par</v>
      </c>
      <c r="H61" t="s">
        <v>126</v>
      </c>
      <c r="I61" s="25">
        <f>COUNTIF(E56:E64,"Double bogey")</f>
        <v>0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6</v>
      </c>
      <c r="E62" s="31" t="str">
        <f t="shared" si="57"/>
        <v>bogey</v>
      </c>
      <c r="H62" t="s">
        <v>12</v>
      </c>
      <c r="I62" s="25">
        <f>COUNTIF(E56:E64,"Other")</f>
        <v>0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4</v>
      </c>
      <c r="E63" s="31" t="str">
        <f t="shared" si="57"/>
        <v>Par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4</v>
      </c>
      <c r="E64" s="31" t="str">
        <f t="shared" si="57"/>
        <v>Birdie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4</v>
      </c>
      <c r="E67" s="31" t="str">
        <f t="shared" ref="E67:E75" si="59">IF(D67&lt;&gt;0,IF((D67-C67)=-1,"Birdie",IF((D67-C67)=-2,"Eagle",IF((D67-C67)=0,"Par",IF((D67-C67)=1,"bogey",IF((D67-C67)=2,"Double bogey","Other"))))),"  ")</f>
        <v>Par</v>
      </c>
      <c r="H67" s="33" t="s">
        <v>123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6</v>
      </c>
      <c r="E68" s="31" t="str">
        <f t="shared" si="59"/>
        <v>Double bogey</v>
      </c>
      <c r="H68" t="s">
        <v>124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5</v>
      </c>
      <c r="E69" s="31" t="str">
        <f t="shared" si="59"/>
        <v>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4</v>
      </c>
      <c r="E70" s="31" t="str">
        <f t="shared" si="59"/>
        <v>Par</v>
      </c>
      <c r="H70" t="s">
        <v>9</v>
      </c>
      <c r="I70" s="25">
        <f>COUNTIF(E67:E75,"Par")</f>
        <v>4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4</v>
      </c>
      <c r="E71" s="31" t="str">
        <f t="shared" si="59"/>
        <v>bogey</v>
      </c>
      <c r="H71" t="s">
        <v>125</v>
      </c>
      <c r="I71" s="25">
        <f>COUNTIF(E67:E75,"bogey")</f>
        <v>2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7</v>
      </c>
      <c r="E72" s="31" t="str">
        <f t="shared" si="59"/>
        <v>Other</v>
      </c>
      <c r="H72" t="s">
        <v>126</v>
      </c>
      <c r="I72" s="25">
        <f>COUNTIF(E67:E75,"Double bogey")</f>
        <v>1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4</v>
      </c>
      <c r="E73" s="31" t="str">
        <f t="shared" si="59"/>
        <v>Par</v>
      </c>
      <c r="H73" t="s">
        <v>12</v>
      </c>
      <c r="I73" s="25">
        <f>COUNTIF(E67:E75,"Other")</f>
        <v>2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3</v>
      </c>
      <c r="E74" s="31" t="str">
        <f t="shared" si="59"/>
        <v>Par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8</v>
      </c>
      <c r="E75" s="31" t="str">
        <f t="shared" si="59"/>
        <v>Other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4</v>
      </c>
      <c r="E78" s="31" t="str">
        <f t="shared" ref="E78:E86" si="61">IF(D78&lt;&gt;0,IF((D78-C78)=-1,"Birdie",IF((D78-C78)=-2,"Eagle",IF((D78-C78)=0,"Par",IF((D78-C78)=1,"bogey",IF((D78-C78)=2,"Double bogey","Other"))))),"  ")</f>
        <v>Par</v>
      </c>
      <c r="H78" s="33" t="s">
        <v>123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5</v>
      </c>
      <c r="E79" s="31" t="str">
        <f t="shared" si="61"/>
        <v>bogey</v>
      </c>
      <c r="H79" t="s">
        <v>124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4</v>
      </c>
      <c r="E80" s="31" t="str">
        <f t="shared" si="61"/>
        <v>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6</v>
      </c>
      <c r="E81" s="31" t="str">
        <f t="shared" si="61"/>
        <v>Double bogey</v>
      </c>
      <c r="H81" t="s">
        <v>9</v>
      </c>
      <c r="I81" s="25">
        <f>COUNTIF(E78:E86,"Par")</f>
        <v>3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6</v>
      </c>
      <c r="E82" s="31" t="str">
        <f t="shared" si="61"/>
        <v>Double bogey</v>
      </c>
      <c r="H82" t="s">
        <v>125</v>
      </c>
      <c r="I82" s="25">
        <f>COUNTIF(E78:E86,"bogey")</f>
        <v>3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3</v>
      </c>
      <c r="E83" s="31" t="str">
        <f t="shared" si="61"/>
        <v>Par</v>
      </c>
      <c r="H83" t="s">
        <v>126</v>
      </c>
      <c r="I83" s="25">
        <f>COUNTIF(E78:E86,"Double bogey")</f>
        <v>3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6</v>
      </c>
      <c r="E84" s="31" t="str">
        <f t="shared" si="61"/>
        <v>bogey</v>
      </c>
      <c r="H84" t="s">
        <v>12</v>
      </c>
      <c r="I84" s="25">
        <f>COUNTIF(E78:E86,"Other")</f>
        <v>0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6</v>
      </c>
      <c r="E85" s="31" t="str">
        <f t="shared" si="61"/>
        <v>Double bogey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5</v>
      </c>
      <c r="E86" s="31" t="str">
        <f t="shared" si="61"/>
        <v>Par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2">T7</f>
        <v>10</v>
      </c>
      <c r="C89" s="31">
        <f t="shared" si="62"/>
        <v>4</v>
      </c>
      <c r="D89" s="32">
        <f t="shared" si="62"/>
        <v>5</v>
      </c>
      <c r="E89" s="31" t="str">
        <f t="shared" ref="E89:E97" si="63">IF(D89&lt;&gt;0,IF((D89-C89)=-1,"Birdie",IF((D89-C89)=-2,"Eagle",IF((D89-C89)=0,"Par",IF((D89-C89)=1,"bogey",IF((D89-C89)=2,"Double bogey","Other"))))),"  ")</f>
        <v>bogey</v>
      </c>
      <c r="H89" s="33" t="s">
        <v>123</v>
      </c>
    </row>
    <row r="90" spans="2:9" x14ac:dyDescent="0.2">
      <c r="B90" s="31">
        <f t="shared" si="62"/>
        <v>11</v>
      </c>
      <c r="C90" s="31">
        <f t="shared" si="62"/>
        <v>4</v>
      </c>
      <c r="D90" s="32">
        <f t="shared" si="62"/>
        <v>5</v>
      </c>
      <c r="E90" s="31" t="str">
        <f t="shared" si="63"/>
        <v>bogey</v>
      </c>
      <c r="H90" t="s">
        <v>124</v>
      </c>
      <c r="I90" s="25">
        <f>COUNTIF(E89:E97,"Eagle")</f>
        <v>0</v>
      </c>
    </row>
    <row r="91" spans="2:9" x14ac:dyDescent="0.2">
      <c r="B91" s="31">
        <f t="shared" si="62"/>
        <v>12</v>
      </c>
      <c r="C91" s="31">
        <f t="shared" si="62"/>
        <v>3</v>
      </c>
      <c r="D91" s="32">
        <f t="shared" si="62"/>
        <v>4</v>
      </c>
      <c r="E91" s="31" t="str">
        <f t="shared" si="63"/>
        <v>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13</v>
      </c>
      <c r="C92" s="31">
        <f t="shared" si="62"/>
        <v>4</v>
      </c>
      <c r="D92" s="32">
        <f t="shared" si="62"/>
        <v>5</v>
      </c>
      <c r="E92" s="31" t="str">
        <f t="shared" si="63"/>
        <v>bogey</v>
      </c>
      <c r="H92" t="s">
        <v>9</v>
      </c>
      <c r="I92" s="25">
        <f>COUNTIF(E89:E97,"Par")</f>
        <v>0</v>
      </c>
    </row>
    <row r="93" spans="2:9" x14ac:dyDescent="0.2">
      <c r="B93" s="31">
        <f t="shared" si="62"/>
        <v>14</v>
      </c>
      <c r="C93" s="31">
        <f t="shared" si="62"/>
        <v>4</v>
      </c>
      <c r="D93" s="32">
        <f t="shared" si="62"/>
        <v>6</v>
      </c>
      <c r="E93" s="31" t="str">
        <f t="shared" si="63"/>
        <v>Double bogey</v>
      </c>
      <c r="H93" t="s">
        <v>125</v>
      </c>
      <c r="I93" s="25">
        <f>COUNTIF(E89:E97,"bogey")</f>
        <v>8</v>
      </c>
    </row>
    <row r="94" spans="2:9" x14ac:dyDescent="0.2">
      <c r="B94" s="31">
        <f t="shared" si="62"/>
        <v>15</v>
      </c>
      <c r="C94" s="31">
        <f t="shared" si="62"/>
        <v>3</v>
      </c>
      <c r="D94" s="32">
        <f t="shared" si="62"/>
        <v>4</v>
      </c>
      <c r="E94" s="31" t="str">
        <f t="shared" si="63"/>
        <v>bogey</v>
      </c>
      <c r="H94" t="s">
        <v>126</v>
      </c>
      <c r="I94" s="25">
        <f>COUNTIF(E89:E97,"Double bogey")</f>
        <v>1</v>
      </c>
    </row>
    <row r="95" spans="2:9" x14ac:dyDescent="0.2">
      <c r="B95" s="31">
        <f t="shared" si="62"/>
        <v>16</v>
      </c>
      <c r="C95" s="31">
        <f t="shared" si="62"/>
        <v>5</v>
      </c>
      <c r="D95" s="32">
        <f t="shared" si="62"/>
        <v>6</v>
      </c>
      <c r="E95" s="31" t="str">
        <f t="shared" si="63"/>
        <v>bogey</v>
      </c>
      <c r="H95" t="s">
        <v>12</v>
      </c>
      <c r="I95" s="25">
        <f>COUNTIF(E89:E97,"Other")</f>
        <v>0</v>
      </c>
    </row>
    <row r="96" spans="2:9" x14ac:dyDescent="0.2">
      <c r="B96" s="31">
        <f t="shared" si="62"/>
        <v>17</v>
      </c>
      <c r="C96" s="31">
        <f t="shared" si="62"/>
        <v>4</v>
      </c>
      <c r="D96" s="32">
        <f t="shared" si="62"/>
        <v>5</v>
      </c>
      <c r="E96" s="31" t="str">
        <f t="shared" si="63"/>
        <v>bogey</v>
      </c>
    </row>
    <row r="97" spans="2:9" x14ac:dyDescent="0.2">
      <c r="B97" s="31">
        <f t="shared" si="62"/>
        <v>18</v>
      </c>
      <c r="C97" s="31">
        <f t="shared" si="62"/>
        <v>5</v>
      </c>
      <c r="D97" s="32">
        <f t="shared" si="62"/>
        <v>6</v>
      </c>
      <c r="E97" s="31" t="str">
        <f t="shared" si="63"/>
        <v>bogey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4">Z7</f>
        <v>1</v>
      </c>
      <c r="C100" s="31">
        <f t="shared" si="64"/>
        <v>4</v>
      </c>
      <c r="D100" s="32">
        <f t="shared" si="64"/>
        <v>4</v>
      </c>
      <c r="E100" s="31" t="str">
        <f t="shared" ref="E100:E108" si="65">IF(D100&lt;&gt;0,IF((D100-C100)=-1,"Birdie",IF((D100-C100)=-2,"Eagle",IF((D100-C100)=0,"Par",IF((D100-C100)=1,"bogey",IF((D100-C100)=2,"Double bogey","Other"))))),"  ")</f>
        <v>Par</v>
      </c>
      <c r="H100" s="33" t="s">
        <v>123</v>
      </c>
    </row>
    <row r="101" spans="2:9" x14ac:dyDescent="0.2">
      <c r="B101" s="31">
        <f t="shared" si="64"/>
        <v>2</v>
      </c>
      <c r="C101" s="31">
        <f t="shared" si="64"/>
        <v>4</v>
      </c>
      <c r="D101" s="32">
        <f t="shared" si="64"/>
        <v>3</v>
      </c>
      <c r="E101" s="31" t="str">
        <f t="shared" si="65"/>
        <v>Birdie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4"/>
        <v>3</v>
      </c>
      <c r="C102" s="31">
        <f t="shared" si="64"/>
        <v>4</v>
      </c>
      <c r="D102" s="32">
        <f t="shared" si="64"/>
        <v>5</v>
      </c>
      <c r="E102" s="31" t="str">
        <f t="shared" si="65"/>
        <v>bogey</v>
      </c>
      <c r="H102" t="s">
        <v>8</v>
      </c>
      <c r="I102" s="25">
        <f>COUNTIF(E100:E108,"Birdie")</f>
        <v>1</v>
      </c>
    </row>
    <row r="103" spans="2:9" x14ac:dyDescent="0.2">
      <c r="B103" s="31">
        <f t="shared" si="64"/>
        <v>4</v>
      </c>
      <c r="C103" s="31">
        <f t="shared" si="64"/>
        <v>4</v>
      </c>
      <c r="D103" s="32">
        <f t="shared" si="64"/>
        <v>4</v>
      </c>
      <c r="E103" s="31" t="str">
        <f t="shared" si="65"/>
        <v>Par</v>
      </c>
      <c r="H103" t="s">
        <v>9</v>
      </c>
      <c r="I103" s="25">
        <f>COUNTIF(E100:E108,"Par")</f>
        <v>4</v>
      </c>
    </row>
    <row r="104" spans="2:9" x14ac:dyDescent="0.2">
      <c r="B104" s="31">
        <f t="shared" si="64"/>
        <v>5</v>
      </c>
      <c r="C104" s="31">
        <f t="shared" si="64"/>
        <v>3</v>
      </c>
      <c r="D104" s="32">
        <f t="shared" si="64"/>
        <v>3</v>
      </c>
      <c r="E104" s="31" t="str">
        <f t="shared" si="65"/>
        <v>Par</v>
      </c>
      <c r="H104" t="s">
        <v>125</v>
      </c>
      <c r="I104" s="25">
        <f>COUNTIF(E100:E108,"bogey")</f>
        <v>3</v>
      </c>
    </row>
    <row r="105" spans="2:9" x14ac:dyDescent="0.2">
      <c r="B105" s="31">
        <f t="shared" si="64"/>
        <v>6</v>
      </c>
      <c r="C105" s="31">
        <f t="shared" si="64"/>
        <v>4</v>
      </c>
      <c r="D105" s="32">
        <f t="shared" si="64"/>
        <v>5</v>
      </c>
      <c r="E105" s="31" t="str">
        <f t="shared" si="65"/>
        <v>bogey</v>
      </c>
      <c r="H105" t="s">
        <v>126</v>
      </c>
      <c r="I105" s="25">
        <f>COUNTIF(E100:E108,"Double bogey")</f>
        <v>1</v>
      </c>
    </row>
    <row r="106" spans="2:9" x14ac:dyDescent="0.2">
      <c r="B106" s="31">
        <f t="shared" si="64"/>
        <v>7</v>
      </c>
      <c r="C106" s="31">
        <f t="shared" si="64"/>
        <v>4</v>
      </c>
      <c r="D106" s="32">
        <f t="shared" si="64"/>
        <v>6</v>
      </c>
      <c r="E106" s="31" t="str">
        <f t="shared" si="65"/>
        <v>Double bogey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4"/>
        <v>8</v>
      </c>
      <c r="C107" s="31">
        <f t="shared" si="64"/>
        <v>3</v>
      </c>
      <c r="D107" s="32">
        <f t="shared" si="64"/>
        <v>3</v>
      </c>
      <c r="E107" s="31" t="str">
        <f t="shared" si="65"/>
        <v>Par</v>
      </c>
    </row>
    <row r="108" spans="2:9" x14ac:dyDescent="0.2">
      <c r="B108" s="31">
        <f t="shared" si="64"/>
        <v>9</v>
      </c>
      <c r="C108" s="31">
        <f t="shared" si="64"/>
        <v>5</v>
      </c>
      <c r="D108" s="32">
        <f t="shared" si="64"/>
        <v>6</v>
      </c>
      <c r="E108" s="31" t="str">
        <f t="shared" si="65"/>
        <v>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6">AF7</f>
        <v>10</v>
      </c>
      <c r="C111" s="31">
        <f t="shared" si="66"/>
        <v>4</v>
      </c>
      <c r="D111" s="32">
        <f t="shared" si="66"/>
        <v>5</v>
      </c>
      <c r="E111" s="31" t="str">
        <f t="shared" ref="E111:E119" si="67">IF(D111&lt;&gt;0,IF((D111-C111)=-1,"Birdie",IF((D111-C111)=-2,"Eagle",IF((D111-C111)=0,"Par",IF((D111-C111)=1,"bogey",IF((D111-C111)=2,"Double bogey","Other"))))),"  ")</f>
        <v>bogey</v>
      </c>
      <c r="H111" s="33" t="s">
        <v>123</v>
      </c>
    </row>
    <row r="112" spans="2:9" x14ac:dyDescent="0.2">
      <c r="B112" s="31">
        <f t="shared" si="66"/>
        <v>11</v>
      </c>
      <c r="C112" s="31">
        <f t="shared" si="66"/>
        <v>4</v>
      </c>
      <c r="D112" s="32">
        <f t="shared" si="66"/>
        <v>6</v>
      </c>
      <c r="E112" s="31" t="str">
        <f t="shared" si="67"/>
        <v>Double bogey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6"/>
        <v>12</v>
      </c>
      <c r="C113" s="31">
        <f t="shared" si="66"/>
        <v>3</v>
      </c>
      <c r="D113" s="32">
        <f t="shared" si="66"/>
        <v>3</v>
      </c>
      <c r="E113" s="31" t="str">
        <f t="shared" si="67"/>
        <v>Par</v>
      </c>
      <c r="H113" t="s">
        <v>8</v>
      </c>
      <c r="I113" s="25">
        <f>COUNTIF(E111:E119,"Birdie")</f>
        <v>1</v>
      </c>
    </row>
    <row r="114" spans="2:9" x14ac:dyDescent="0.2">
      <c r="B114" s="31">
        <f t="shared" si="66"/>
        <v>13</v>
      </c>
      <c r="C114" s="31">
        <f t="shared" si="66"/>
        <v>4</v>
      </c>
      <c r="D114" s="32">
        <f t="shared" si="66"/>
        <v>3</v>
      </c>
      <c r="E114" s="31" t="str">
        <f t="shared" si="67"/>
        <v>Birdie</v>
      </c>
      <c r="H114" t="s">
        <v>9</v>
      </c>
      <c r="I114" s="25">
        <f>COUNTIF(E111:E119,"Par")</f>
        <v>2</v>
      </c>
    </row>
    <row r="115" spans="2:9" x14ac:dyDescent="0.2">
      <c r="B115" s="31">
        <f t="shared" si="66"/>
        <v>14</v>
      </c>
      <c r="C115" s="31">
        <f t="shared" si="66"/>
        <v>4</v>
      </c>
      <c r="D115" s="32">
        <f t="shared" si="66"/>
        <v>4</v>
      </c>
      <c r="E115" s="31" t="str">
        <f t="shared" si="67"/>
        <v>Par</v>
      </c>
      <c r="H115" t="s">
        <v>125</v>
      </c>
      <c r="I115" s="25">
        <f>COUNTIF(E111:E119,"bogey")</f>
        <v>2</v>
      </c>
    </row>
    <row r="116" spans="2:9" x14ac:dyDescent="0.2">
      <c r="B116" s="31">
        <f t="shared" si="66"/>
        <v>15</v>
      </c>
      <c r="C116" s="31">
        <f t="shared" si="66"/>
        <v>3</v>
      </c>
      <c r="D116" s="32">
        <f t="shared" si="66"/>
        <v>5</v>
      </c>
      <c r="E116" s="31" t="str">
        <f t="shared" si="67"/>
        <v>Double bogey</v>
      </c>
      <c r="H116" t="s">
        <v>126</v>
      </c>
      <c r="I116" s="25">
        <f>COUNTIF(E111:E119,"Double bogey")</f>
        <v>4</v>
      </c>
    </row>
    <row r="117" spans="2:9" x14ac:dyDescent="0.2">
      <c r="B117" s="31">
        <f t="shared" si="66"/>
        <v>16</v>
      </c>
      <c r="C117" s="31">
        <f t="shared" si="66"/>
        <v>5</v>
      </c>
      <c r="D117" s="32">
        <f t="shared" si="66"/>
        <v>7</v>
      </c>
      <c r="E117" s="31" t="str">
        <f t="shared" si="67"/>
        <v>Double bogey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6"/>
        <v>17</v>
      </c>
      <c r="C118" s="31">
        <f t="shared" si="66"/>
        <v>4</v>
      </c>
      <c r="D118" s="32">
        <f t="shared" si="66"/>
        <v>6</v>
      </c>
      <c r="E118" s="31" t="str">
        <f t="shared" si="67"/>
        <v>Double bogey</v>
      </c>
    </row>
    <row r="119" spans="2:9" x14ac:dyDescent="0.2">
      <c r="B119" s="31">
        <f t="shared" si="66"/>
        <v>18</v>
      </c>
      <c r="C119" s="31">
        <f t="shared" si="66"/>
        <v>5</v>
      </c>
      <c r="D119" s="32">
        <f t="shared" si="66"/>
        <v>6</v>
      </c>
      <c r="E119" s="31" t="str">
        <f t="shared" si="67"/>
        <v>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8">AL7</f>
        <v>1</v>
      </c>
      <c r="C122" s="31">
        <f t="shared" si="68"/>
        <v>4</v>
      </c>
      <c r="D122" s="32">
        <f t="shared" si="68"/>
        <v>5</v>
      </c>
      <c r="E122" s="31" t="str">
        <f t="shared" ref="E122:E130" si="69">IF(D122&lt;&gt;0,IF((D122-C122)=-1,"Birdie",IF((D122-C122)=-2,"Eagle",IF((D122-C122)=0,"Par",IF((D122-C122)=1,"bogey",IF((D122-C122)=2,"Double bogey","Other"))))),"  ")</f>
        <v>bogey</v>
      </c>
      <c r="H122" s="33" t="s">
        <v>123</v>
      </c>
    </row>
    <row r="123" spans="2:9" x14ac:dyDescent="0.2">
      <c r="B123" s="31">
        <f t="shared" si="68"/>
        <v>2</v>
      </c>
      <c r="C123" s="31">
        <f t="shared" si="68"/>
        <v>4</v>
      </c>
      <c r="D123" s="32">
        <f t="shared" si="68"/>
        <v>6</v>
      </c>
      <c r="E123" s="31" t="str">
        <f t="shared" si="69"/>
        <v>Double bogey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8"/>
        <v>3</v>
      </c>
      <c r="C124" s="31">
        <f t="shared" si="68"/>
        <v>4</v>
      </c>
      <c r="D124" s="32">
        <f t="shared" si="68"/>
        <v>4</v>
      </c>
      <c r="E124" s="31" t="str">
        <f t="shared" si="69"/>
        <v>Par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8"/>
        <v>4</v>
      </c>
      <c r="C125" s="31">
        <f t="shared" si="68"/>
        <v>4</v>
      </c>
      <c r="D125" s="32">
        <f t="shared" si="68"/>
        <v>5</v>
      </c>
      <c r="E125" s="31" t="str">
        <f t="shared" si="69"/>
        <v>bogey</v>
      </c>
      <c r="H125" t="s">
        <v>9</v>
      </c>
      <c r="I125" s="25">
        <f>COUNTIF(E122:E130,"Par")</f>
        <v>3</v>
      </c>
    </row>
    <row r="126" spans="2:9" x14ac:dyDescent="0.2">
      <c r="B126" s="31">
        <f t="shared" si="68"/>
        <v>5</v>
      </c>
      <c r="C126" s="31">
        <f t="shared" si="68"/>
        <v>3</v>
      </c>
      <c r="D126" s="32">
        <f t="shared" si="68"/>
        <v>3</v>
      </c>
      <c r="E126" s="31" t="str">
        <f t="shared" si="69"/>
        <v>Par</v>
      </c>
      <c r="H126" t="s">
        <v>125</v>
      </c>
      <c r="I126" s="25">
        <f>COUNTIF(E122:E130,"bogey")</f>
        <v>5</v>
      </c>
    </row>
    <row r="127" spans="2:9" x14ac:dyDescent="0.2">
      <c r="B127" s="31">
        <f t="shared" si="68"/>
        <v>6</v>
      </c>
      <c r="C127" s="31">
        <f t="shared" si="68"/>
        <v>4</v>
      </c>
      <c r="D127" s="32">
        <f t="shared" si="68"/>
        <v>5</v>
      </c>
      <c r="E127" s="31" t="str">
        <f t="shared" si="69"/>
        <v>bogey</v>
      </c>
      <c r="H127" t="s">
        <v>126</v>
      </c>
      <c r="I127" s="25">
        <f>COUNTIF(E122:E130,"Double bogey")</f>
        <v>1</v>
      </c>
    </row>
    <row r="128" spans="2:9" x14ac:dyDescent="0.2">
      <c r="B128" s="31">
        <f t="shared" si="68"/>
        <v>7</v>
      </c>
      <c r="C128" s="31">
        <f t="shared" si="68"/>
        <v>4</v>
      </c>
      <c r="D128" s="32">
        <f t="shared" si="68"/>
        <v>4</v>
      </c>
      <c r="E128" s="31" t="str">
        <f t="shared" si="69"/>
        <v>Par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8"/>
        <v>8</v>
      </c>
      <c r="C129" s="31">
        <f t="shared" si="68"/>
        <v>3</v>
      </c>
      <c r="D129" s="32">
        <f t="shared" si="68"/>
        <v>4</v>
      </c>
      <c r="E129" s="31" t="str">
        <f t="shared" si="69"/>
        <v>bogey</v>
      </c>
    </row>
    <row r="130" spans="2:9" x14ac:dyDescent="0.2">
      <c r="B130" s="31">
        <f t="shared" si="68"/>
        <v>9</v>
      </c>
      <c r="C130" s="31">
        <f t="shared" si="68"/>
        <v>5</v>
      </c>
      <c r="D130" s="32">
        <f t="shared" si="68"/>
        <v>6</v>
      </c>
      <c r="E130" s="31" t="str">
        <f t="shared" si="69"/>
        <v>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70">AR7</f>
        <v>10</v>
      </c>
      <c r="C133" s="31">
        <f t="shared" si="70"/>
        <v>4</v>
      </c>
      <c r="D133" s="32">
        <f t="shared" si="70"/>
        <v>5</v>
      </c>
      <c r="E133" s="31" t="str">
        <f t="shared" ref="E133:E141" si="71">IF(D133&lt;&gt;0,IF((D133-C133)=-1,"Birdie",IF((D133-C133)=-2,"Eagle",IF((D133-C133)=0,"Par",IF((D133-C133)=1,"bogey",IF((D133-C133)=2,"Double bogey","Other"))))),"  ")</f>
        <v>bogey</v>
      </c>
      <c r="H133" s="33" t="s">
        <v>123</v>
      </c>
    </row>
    <row r="134" spans="2:9" x14ac:dyDescent="0.2">
      <c r="B134" s="31">
        <f t="shared" si="70"/>
        <v>11</v>
      </c>
      <c r="C134" s="31">
        <f t="shared" si="70"/>
        <v>4</v>
      </c>
      <c r="D134" s="32">
        <f t="shared" si="70"/>
        <v>4</v>
      </c>
      <c r="E134" s="31" t="str">
        <f t="shared" si="71"/>
        <v>Par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70"/>
        <v>12</v>
      </c>
      <c r="C135" s="31">
        <f t="shared" si="70"/>
        <v>3</v>
      </c>
      <c r="D135" s="32">
        <f t="shared" si="70"/>
        <v>3</v>
      </c>
      <c r="E135" s="31" t="str">
        <f t="shared" si="71"/>
        <v>Par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13</v>
      </c>
      <c r="C136" s="31">
        <f t="shared" si="70"/>
        <v>4</v>
      </c>
      <c r="D136" s="32">
        <f t="shared" si="70"/>
        <v>7</v>
      </c>
      <c r="E136" s="31" t="str">
        <f t="shared" si="71"/>
        <v>Other</v>
      </c>
      <c r="H136" t="s">
        <v>9</v>
      </c>
      <c r="I136" s="25">
        <f>COUNTIF(E133:E141,"Par")</f>
        <v>4</v>
      </c>
    </row>
    <row r="137" spans="2:9" x14ac:dyDescent="0.2">
      <c r="B137" s="31">
        <f t="shared" si="70"/>
        <v>14</v>
      </c>
      <c r="C137" s="31">
        <f t="shared" si="70"/>
        <v>4</v>
      </c>
      <c r="D137" s="32">
        <f t="shared" si="70"/>
        <v>5</v>
      </c>
      <c r="E137" s="31" t="str">
        <f t="shared" si="71"/>
        <v>bogey</v>
      </c>
      <c r="H137" t="s">
        <v>125</v>
      </c>
      <c r="I137" s="25">
        <f>COUNTIF(E133:E141,"bogey")</f>
        <v>3</v>
      </c>
    </row>
    <row r="138" spans="2:9" x14ac:dyDescent="0.2">
      <c r="B138" s="31">
        <f t="shared" si="70"/>
        <v>15</v>
      </c>
      <c r="C138" s="31">
        <f t="shared" si="70"/>
        <v>3</v>
      </c>
      <c r="D138" s="32">
        <f t="shared" si="70"/>
        <v>4</v>
      </c>
      <c r="E138" s="31" t="str">
        <f t="shared" si="71"/>
        <v>bogey</v>
      </c>
      <c r="H138" t="s">
        <v>126</v>
      </c>
      <c r="I138" s="25">
        <f>COUNTIF(E133:E141,"Double bogey")</f>
        <v>1</v>
      </c>
    </row>
    <row r="139" spans="2:9" x14ac:dyDescent="0.2">
      <c r="B139" s="31">
        <f t="shared" si="70"/>
        <v>16</v>
      </c>
      <c r="C139" s="31">
        <f t="shared" si="70"/>
        <v>5</v>
      </c>
      <c r="D139" s="32">
        <f t="shared" si="70"/>
        <v>5</v>
      </c>
      <c r="E139" s="31" t="str">
        <f t="shared" si="71"/>
        <v>Par</v>
      </c>
      <c r="H139" t="s">
        <v>12</v>
      </c>
      <c r="I139" s="25">
        <f>COUNTIF(E133:E141,"Other")</f>
        <v>1</v>
      </c>
    </row>
    <row r="140" spans="2:9" x14ac:dyDescent="0.2">
      <c r="B140" s="31">
        <f t="shared" si="70"/>
        <v>17</v>
      </c>
      <c r="C140" s="31">
        <f t="shared" si="70"/>
        <v>4</v>
      </c>
      <c r="D140" s="32">
        <f t="shared" si="70"/>
        <v>6</v>
      </c>
      <c r="E140" s="31" t="str">
        <f t="shared" si="71"/>
        <v>Double bogey</v>
      </c>
    </row>
    <row r="141" spans="2:9" x14ac:dyDescent="0.2">
      <c r="B141" s="31">
        <f t="shared" si="70"/>
        <v>18</v>
      </c>
      <c r="C141" s="31">
        <f t="shared" si="70"/>
        <v>5</v>
      </c>
      <c r="D141" s="32">
        <f t="shared" si="70"/>
        <v>5</v>
      </c>
      <c r="E141" s="31" t="str">
        <f t="shared" si="71"/>
        <v>Par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2">AX7</f>
        <v>10</v>
      </c>
      <c r="C144" s="31">
        <f t="shared" si="72"/>
        <v>4</v>
      </c>
      <c r="D144" s="32">
        <f t="shared" si="72"/>
        <v>0</v>
      </c>
      <c r="E144" s="31" t="str">
        <f t="shared" ref="E144:E152" si="73">IF(D144&lt;&gt;0,IF((D144-C144)=-1,"Birdie",IF((D144-C144)=-2,"Eagle",IF((D144-C144)=0,"Par",IF((D144-C144)=1,"bogey",IF((D144-C144)=2,"Double bogey","Other"))))),"  ")</f>
        <v xml:space="preserve">  </v>
      </c>
      <c r="H144" s="33" t="s">
        <v>123</v>
      </c>
    </row>
    <row r="145" spans="2:9" x14ac:dyDescent="0.2">
      <c r="B145" s="31">
        <f t="shared" si="72"/>
        <v>11</v>
      </c>
      <c r="C145" s="31">
        <f t="shared" si="72"/>
        <v>4</v>
      </c>
      <c r="D145" s="32">
        <f t="shared" si="72"/>
        <v>0</v>
      </c>
      <c r="E145" s="31" t="str">
        <f t="shared" si="73"/>
        <v xml:space="preserve">  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2"/>
        <v>12</v>
      </c>
      <c r="C146" s="31">
        <f t="shared" si="72"/>
        <v>3</v>
      </c>
      <c r="D146" s="32">
        <f t="shared" si="72"/>
        <v>0</v>
      </c>
      <c r="E146" s="31" t="str">
        <f t="shared" si="73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2"/>
        <v>13</v>
      </c>
      <c r="C147" s="31">
        <f t="shared" si="72"/>
        <v>4</v>
      </c>
      <c r="D147" s="32">
        <f t="shared" si="72"/>
        <v>0</v>
      </c>
      <c r="E147" s="31" t="str">
        <f t="shared" si="73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2"/>
        <v>14</v>
      </c>
      <c r="C148" s="31">
        <f t="shared" si="72"/>
        <v>4</v>
      </c>
      <c r="D148" s="32">
        <f t="shared" si="72"/>
        <v>0</v>
      </c>
      <c r="E148" s="31" t="str">
        <f t="shared" si="73"/>
        <v xml:space="preserve">  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72"/>
        <v>15</v>
      </c>
      <c r="C149" s="31">
        <f t="shared" si="72"/>
        <v>3</v>
      </c>
      <c r="D149" s="32">
        <f t="shared" si="72"/>
        <v>0</v>
      </c>
      <c r="E149" s="31" t="str">
        <f t="shared" si="73"/>
        <v xml:space="preserve">  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72"/>
        <v>16</v>
      </c>
      <c r="C150" s="31">
        <f t="shared" si="72"/>
        <v>5</v>
      </c>
      <c r="D150" s="32">
        <f t="shared" si="72"/>
        <v>0</v>
      </c>
      <c r="E150" s="31" t="str">
        <f t="shared" si="73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2"/>
        <v>17</v>
      </c>
      <c r="C151" s="31">
        <f t="shared" si="72"/>
        <v>4</v>
      </c>
      <c r="D151" s="32">
        <f t="shared" si="72"/>
        <v>0</v>
      </c>
      <c r="E151" s="31" t="str">
        <f t="shared" si="73"/>
        <v xml:space="preserve">  </v>
      </c>
    </row>
    <row r="152" spans="2:9" x14ac:dyDescent="0.2">
      <c r="B152" s="31">
        <f t="shared" si="72"/>
        <v>18</v>
      </c>
      <c r="C152" s="31">
        <f t="shared" si="72"/>
        <v>5</v>
      </c>
      <c r="D152" s="32">
        <f t="shared" si="72"/>
        <v>0</v>
      </c>
      <c r="E152" s="31" t="str">
        <f t="shared" si="73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4">BD7</f>
        <v>1</v>
      </c>
      <c r="C155" s="31">
        <f t="shared" si="74"/>
        <v>4</v>
      </c>
      <c r="D155" s="32">
        <f t="shared" si="74"/>
        <v>0</v>
      </c>
      <c r="E155" s="31" t="str">
        <f t="shared" ref="E155:E163" si="75">IF(D155&lt;&gt;0,IF((D155-C155)=-1,"Birdie",IF((D155-C155)=-2,"Eagle",IF((D155-C155)=0,"Par",IF((D155-C155)=1,"bogey",IF((D155-C155)=2,"Double bogey","Other"))))),"  ")</f>
        <v xml:space="preserve">  </v>
      </c>
      <c r="H155" s="33" t="s">
        <v>123</v>
      </c>
    </row>
    <row r="156" spans="2:9" x14ac:dyDescent="0.2">
      <c r="B156" s="31">
        <f t="shared" si="74"/>
        <v>2</v>
      </c>
      <c r="C156" s="31">
        <f t="shared" si="74"/>
        <v>4</v>
      </c>
      <c r="D156" s="32">
        <f t="shared" si="74"/>
        <v>0</v>
      </c>
      <c r="E156" s="31" t="str">
        <f t="shared" si="75"/>
        <v xml:space="preserve">  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4"/>
        <v>3</v>
      </c>
      <c r="C157" s="31">
        <f t="shared" si="74"/>
        <v>4</v>
      </c>
      <c r="D157" s="32">
        <f t="shared" si="74"/>
        <v>0</v>
      </c>
      <c r="E157" s="31" t="str">
        <f t="shared" si="75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4"/>
        <v>4</v>
      </c>
      <c r="C158" s="31">
        <f t="shared" si="74"/>
        <v>4</v>
      </c>
      <c r="D158" s="32">
        <f t="shared" si="74"/>
        <v>0</v>
      </c>
      <c r="E158" s="31" t="str">
        <f t="shared" si="75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4"/>
        <v>5</v>
      </c>
      <c r="C159" s="31">
        <f t="shared" si="74"/>
        <v>3</v>
      </c>
      <c r="D159" s="32">
        <f t="shared" si="74"/>
        <v>0</v>
      </c>
      <c r="E159" s="31" t="str">
        <f t="shared" si="75"/>
        <v xml:space="preserve">  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74"/>
        <v>6</v>
      </c>
      <c r="C160" s="31">
        <f t="shared" si="74"/>
        <v>4</v>
      </c>
      <c r="D160" s="32">
        <f t="shared" si="74"/>
        <v>0</v>
      </c>
      <c r="E160" s="31" t="str">
        <f t="shared" si="75"/>
        <v xml:space="preserve">  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74"/>
        <v>7</v>
      </c>
      <c r="C161" s="31">
        <f t="shared" si="74"/>
        <v>4</v>
      </c>
      <c r="D161" s="32">
        <f t="shared" si="74"/>
        <v>0</v>
      </c>
      <c r="E161" s="31" t="str">
        <f t="shared" si="75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4"/>
        <v>8</v>
      </c>
      <c r="C162" s="31">
        <f t="shared" si="74"/>
        <v>3</v>
      </c>
      <c r="D162" s="32">
        <f t="shared" si="74"/>
        <v>0</v>
      </c>
      <c r="E162" s="31" t="str">
        <f t="shared" si="75"/>
        <v xml:space="preserve">  </v>
      </c>
    </row>
    <row r="163" spans="2:9" x14ac:dyDescent="0.2">
      <c r="B163" s="31">
        <f t="shared" si="74"/>
        <v>9</v>
      </c>
      <c r="C163" s="31">
        <f t="shared" si="74"/>
        <v>5</v>
      </c>
      <c r="D163" s="32">
        <f t="shared" si="74"/>
        <v>0</v>
      </c>
      <c r="E163" s="31" t="str">
        <f t="shared" si="75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6">BJ7</f>
        <v>10</v>
      </c>
      <c r="C166" s="31">
        <f t="shared" si="76"/>
        <v>4</v>
      </c>
      <c r="D166" s="32">
        <f t="shared" si="76"/>
        <v>6</v>
      </c>
      <c r="E166" s="31" t="str">
        <f t="shared" ref="E166:E174" si="77">IF(D166&lt;&gt;0,IF((D166-C166)=-1,"Birdie",IF((D166-C166)=-2,"Eagle",IF((D166-C166)=0,"Par",IF((D166-C166)=1,"bogey",IF((D166-C166)=2,"Double bogey","Other"))))),"  ")</f>
        <v>Double bogey</v>
      </c>
      <c r="H166" s="33" t="s">
        <v>123</v>
      </c>
    </row>
    <row r="167" spans="2:9" x14ac:dyDescent="0.2">
      <c r="B167" s="31">
        <f t="shared" si="76"/>
        <v>11</v>
      </c>
      <c r="C167" s="31">
        <f t="shared" si="76"/>
        <v>4</v>
      </c>
      <c r="D167" s="32">
        <f t="shared" si="76"/>
        <v>5</v>
      </c>
      <c r="E167" s="31" t="str">
        <f t="shared" si="77"/>
        <v>bogey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6"/>
        <v>12</v>
      </c>
      <c r="C168" s="31">
        <f t="shared" si="76"/>
        <v>3</v>
      </c>
      <c r="D168" s="32">
        <f t="shared" si="76"/>
        <v>5</v>
      </c>
      <c r="E168" s="31" t="str">
        <f t="shared" si="77"/>
        <v>Double 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6"/>
        <v>13</v>
      </c>
      <c r="C169" s="31">
        <f t="shared" si="76"/>
        <v>4</v>
      </c>
      <c r="D169" s="32">
        <f t="shared" si="76"/>
        <v>5</v>
      </c>
      <c r="E169" s="31" t="str">
        <f t="shared" si="77"/>
        <v>bogey</v>
      </c>
      <c r="H169" t="s">
        <v>9</v>
      </c>
      <c r="I169" s="25">
        <f>COUNTIF(E166:E174,"Par")</f>
        <v>1</v>
      </c>
    </row>
    <row r="170" spans="2:9" x14ac:dyDescent="0.2">
      <c r="B170" s="31">
        <f t="shared" si="76"/>
        <v>14</v>
      </c>
      <c r="C170" s="31">
        <f t="shared" si="76"/>
        <v>4</v>
      </c>
      <c r="D170" s="32">
        <f t="shared" si="76"/>
        <v>5</v>
      </c>
      <c r="E170" s="31" t="str">
        <f t="shared" si="77"/>
        <v>bogey</v>
      </c>
      <c r="H170" t="s">
        <v>125</v>
      </c>
      <c r="I170" s="25">
        <f>COUNTIF(E166:E174,"bogey")</f>
        <v>5</v>
      </c>
    </row>
    <row r="171" spans="2:9" x14ac:dyDescent="0.2">
      <c r="B171" s="31">
        <f t="shared" si="76"/>
        <v>15</v>
      </c>
      <c r="C171" s="31">
        <f t="shared" si="76"/>
        <v>3</v>
      </c>
      <c r="D171" s="32">
        <f t="shared" si="76"/>
        <v>4</v>
      </c>
      <c r="E171" s="31" t="str">
        <f t="shared" si="77"/>
        <v>bogey</v>
      </c>
      <c r="H171" t="s">
        <v>126</v>
      </c>
      <c r="I171" s="25">
        <f>COUNTIF(E166:E174,"Double bogey")</f>
        <v>2</v>
      </c>
    </row>
    <row r="172" spans="2:9" x14ac:dyDescent="0.2">
      <c r="B172" s="31">
        <f t="shared" si="76"/>
        <v>16</v>
      </c>
      <c r="C172" s="31">
        <f t="shared" si="76"/>
        <v>5</v>
      </c>
      <c r="D172" s="32">
        <f t="shared" si="76"/>
        <v>8</v>
      </c>
      <c r="E172" s="31" t="str">
        <f t="shared" si="77"/>
        <v>Other</v>
      </c>
      <c r="H172" t="s">
        <v>12</v>
      </c>
      <c r="I172" s="25">
        <f>COUNTIF(E166:E174,"Other")</f>
        <v>1</v>
      </c>
    </row>
    <row r="173" spans="2:9" x14ac:dyDescent="0.2">
      <c r="B173" s="31">
        <f t="shared" si="76"/>
        <v>17</v>
      </c>
      <c r="C173" s="31">
        <f t="shared" si="76"/>
        <v>4</v>
      </c>
      <c r="D173" s="32">
        <f t="shared" si="76"/>
        <v>4</v>
      </c>
      <c r="E173" s="31" t="str">
        <f t="shared" si="77"/>
        <v>Par</v>
      </c>
    </row>
    <row r="174" spans="2:9" x14ac:dyDescent="0.2">
      <c r="B174" s="31">
        <f t="shared" si="76"/>
        <v>18</v>
      </c>
      <c r="C174" s="31">
        <f t="shared" si="76"/>
        <v>5</v>
      </c>
      <c r="D174" s="32">
        <f t="shared" si="76"/>
        <v>6</v>
      </c>
      <c r="E174" s="31" t="str">
        <f t="shared" si="77"/>
        <v>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8">BP7</f>
        <v>1</v>
      </c>
      <c r="C177" s="31">
        <f t="shared" si="78"/>
        <v>4</v>
      </c>
      <c r="D177" s="32">
        <f t="shared" si="78"/>
        <v>6</v>
      </c>
      <c r="E177" s="31" t="str">
        <f t="shared" ref="E177:E185" si="79">IF(D177&lt;&gt;0,IF((D177-C177)=-1,"Birdie",IF((D177-C177)=-2,"Eagle",IF((D177-C177)=0,"Par",IF((D177-C177)=1,"bogey",IF((D177-C177)=2,"Double bogey","Other"))))),"  ")</f>
        <v>Double bogey</v>
      </c>
      <c r="H177" s="33" t="s">
        <v>123</v>
      </c>
    </row>
    <row r="178" spans="2:9" x14ac:dyDescent="0.2">
      <c r="B178" s="31">
        <f t="shared" si="78"/>
        <v>2</v>
      </c>
      <c r="C178" s="31">
        <f t="shared" si="78"/>
        <v>4</v>
      </c>
      <c r="D178" s="32">
        <f t="shared" si="78"/>
        <v>6</v>
      </c>
      <c r="E178" s="31" t="str">
        <f t="shared" si="79"/>
        <v>Double bogey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8"/>
        <v>3</v>
      </c>
      <c r="C179" s="31">
        <f t="shared" si="78"/>
        <v>4</v>
      </c>
      <c r="D179" s="32">
        <f t="shared" si="78"/>
        <v>4</v>
      </c>
      <c r="E179" s="31" t="str">
        <f t="shared" si="79"/>
        <v>Par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8"/>
        <v>4</v>
      </c>
      <c r="C180" s="31">
        <f t="shared" si="78"/>
        <v>4</v>
      </c>
      <c r="D180" s="32">
        <f t="shared" si="78"/>
        <v>5</v>
      </c>
      <c r="E180" s="31" t="str">
        <f t="shared" si="79"/>
        <v>bogey</v>
      </c>
      <c r="H180" t="s">
        <v>9</v>
      </c>
      <c r="I180" s="25">
        <f>COUNTIF(E177:E185,"Par")</f>
        <v>2</v>
      </c>
    </row>
    <row r="181" spans="2:9" x14ac:dyDescent="0.2">
      <c r="B181" s="31">
        <f t="shared" si="78"/>
        <v>5</v>
      </c>
      <c r="C181" s="31">
        <f t="shared" si="78"/>
        <v>3</v>
      </c>
      <c r="D181" s="32">
        <f t="shared" si="78"/>
        <v>3</v>
      </c>
      <c r="E181" s="31" t="str">
        <f t="shared" si="79"/>
        <v>Par</v>
      </c>
      <c r="H181" t="s">
        <v>125</v>
      </c>
      <c r="I181" s="25">
        <f>COUNTIF(E177:E185,"bogey")</f>
        <v>4</v>
      </c>
    </row>
    <row r="182" spans="2:9" x14ac:dyDescent="0.2">
      <c r="B182" s="31">
        <f t="shared" si="78"/>
        <v>6</v>
      </c>
      <c r="C182" s="31">
        <f t="shared" si="78"/>
        <v>4</v>
      </c>
      <c r="D182" s="32">
        <f t="shared" si="78"/>
        <v>6</v>
      </c>
      <c r="E182" s="31" t="str">
        <f t="shared" si="79"/>
        <v>Double bogey</v>
      </c>
      <c r="H182" t="s">
        <v>126</v>
      </c>
      <c r="I182" s="25">
        <f>COUNTIF(E177:E185,"Double bogey")</f>
        <v>3</v>
      </c>
    </row>
    <row r="183" spans="2:9" x14ac:dyDescent="0.2">
      <c r="B183" s="31">
        <f t="shared" si="78"/>
        <v>7</v>
      </c>
      <c r="C183" s="31">
        <f t="shared" si="78"/>
        <v>4</v>
      </c>
      <c r="D183" s="32">
        <f t="shared" si="78"/>
        <v>5</v>
      </c>
      <c r="E183" s="31" t="str">
        <f t="shared" si="79"/>
        <v>bogey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8"/>
        <v>8</v>
      </c>
      <c r="C184" s="31">
        <f t="shared" si="78"/>
        <v>3</v>
      </c>
      <c r="D184" s="32">
        <f t="shared" si="78"/>
        <v>4</v>
      </c>
      <c r="E184" s="31" t="str">
        <f t="shared" si="79"/>
        <v>bogey</v>
      </c>
    </row>
    <row r="185" spans="2:9" x14ac:dyDescent="0.2">
      <c r="B185" s="31">
        <f t="shared" si="78"/>
        <v>9</v>
      </c>
      <c r="C185" s="31">
        <f t="shared" si="78"/>
        <v>5</v>
      </c>
      <c r="D185" s="32">
        <f t="shared" si="78"/>
        <v>6</v>
      </c>
      <c r="E185" s="31" t="str">
        <f t="shared" si="79"/>
        <v>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80">BV7</f>
        <v>10</v>
      </c>
      <c r="C188" s="31">
        <f t="shared" si="80"/>
        <v>4</v>
      </c>
      <c r="D188" s="32">
        <f t="shared" si="80"/>
        <v>0</v>
      </c>
      <c r="E188" s="31" t="str">
        <f t="shared" ref="E188:E196" si="81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80"/>
        <v>11</v>
      </c>
      <c r="C189" s="31">
        <f t="shared" si="80"/>
        <v>4</v>
      </c>
      <c r="D189" s="32">
        <f t="shared" si="80"/>
        <v>0</v>
      </c>
      <c r="E189" s="31" t="str">
        <f t="shared" si="81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80"/>
        <v>12</v>
      </c>
      <c r="C190" s="31">
        <f t="shared" si="80"/>
        <v>3</v>
      </c>
      <c r="D190" s="32">
        <f t="shared" si="80"/>
        <v>0</v>
      </c>
      <c r="E190" s="31" t="str">
        <f t="shared" si="81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0"/>
        <v>13</v>
      </c>
      <c r="C191" s="31">
        <f t="shared" si="80"/>
        <v>4</v>
      </c>
      <c r="D191" s="32">
        <f t="shared" si="80"/>
        <v>0</v>
      </c>
      <c r="E191" s="31" t="str">
        <f t="shared" si="81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80"/>
        <v>14</v>
      </c>
      <c r="C192" s="31">
        <f t="shared" si="80"/>
        <v>4</v>
      </c>
      <c r="D192" s="32">
        <f t="shared" si="80"/>
        <v>0</v>
      </c>
      <c r="E192" s="31" t="str">
        <f t="shared" si="81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80"/>
        <v>15</v>
      </c>
      <c r="C193" s="31">
        <f t="shared" si="80"/>
        <v>3</v>
      </c>
      <c r="D193" s="32">
        <f t="shared" si="80"/>
        <v>0</v>
      </c>
      <c r="E193" s="31" t="str">
        <f t="shared" si="81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80"/>
        <v>16</v>
      </c>
      <c r="C194" s="31">
        <f t="shared" si="80"/>
        <v>5</v>
      </c>
      <c r="D194" s="32">
        <f t="shared" si="80"/>
        <v>0</v>
      </c>
      <c r="E194" s="31" t="str">
        <f t="shared" si="81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0"/>
        <v>17</v>
      </c>
      <c r="C195" s="31">
        <f t="shared" si="80"/>
        <v>4</v>
      </c>
      <c r="D195" s="32">
        <f t="shared" si="80"/>
        <v>0</v>
      </c>
      <c r="E195" s="31" t="str">
        <f t="shared" si="81"/>
        <v xml:space="preserve">  </v>
      </c>
    </row>
    <row r="196" spans="2:9" x14ac:dyDescent="0.2">
      <c r="B196" s="31">
        <f t="shared" si="80"/>
        <v>18</v>
      </c>
      <c r="C196" s="31">
        <f t="shared" si="80"/>
        <v>5</v>
      </c>
      <c r="D196" s="32">
        <f t="shared" si="80"/>
        <v>0</v>
      </c>
      <c r="E196" s="31" t="str">
        <f t="shared" si="81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2">CB7</f>
        <v>1</v>
      </c>
      <c r="C199" s="31">
        <f t="shared" si="82"/>
        <v>4</v>
      </c>
      <c r="D199" s="32">
        <f t="shared" si="82"/>
        <v>5</v>
      </c>
      <c r="E199" s="31" t="str">
        <f t="shared" ref="E199:E207" si="83">IF(D199&lt;&gt;0,IF((D199-C199)=-1,"Birdie",IF((D199-C199)=-2,"Eagle",IF((D199-C199)=0,"Par",IF((D199-C199)=1,"bogey",IF((D199-C199)=2,"Double bogey","Other"))))),"  ")</f>
        <v>bogey</v>
      </c>
      <c r="H199" s="33" t="s">
        <v>123</v>
      </c>
    </row>
    <row r="200" spans="2:9" x14ac:dyDescent="0.2">
      <c r="B200" s="31">
        <f t="shared" si="82"/>
        <v>2</v>
      </c>
      <c r="C200" s="31">
        <f t="shared" si="82"/>
        <v>4</v>
      </c>
      <c r="D200" s="32">
        <f t="shared" si="82"/>
        <v>6</v>
      </c>
      <c r="E200" s="31" t="str">
        <f t="shared" si="83"/>
        <v>Double bogey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2"/>
        <v>3</v>
      </c>
      <c r="C201" s="31">
        <f t="shared" si="82"/>
        <v>4</v>
      </c>
      <c r="D201" s="32">
        <f t="shared" si="82"/>
        <v>4</v>
      </c>
      <c r="E201" s="31" t="str">
        <f t="shared" si="83"/>
        <v>Par</v>
      </c>
      <c r="H201" t="s">
        <v>8</v>
      </c>
      <c r="I201" s="25">
        <f>COUNTIF(E199:E207,"Birdie")</f>
        <v>1</v>
      </c>
    </row>
    <row r="202" spans="2:9" x14ac:dyDescent="0.2">
      <c r="B202" s="31">
        <f t="shared" si="82"/>
        <v>4</v>
      </c>
      <c r="C202" s="31">
        <f t="shared" si="82"/>
        <v>4</v>
      </c>
      <c r="D202" s="32">
        <f t="shared" si="82"/>
        <v>4</v>
      </c>
      <c r="E202" s="31" t="str">
        <f t="shared" si="83"/>
        <v>Par</v>
      </c>
      <c r="H202" t="s">
        <v>9</v>
      </c>
      <c r="I202" s="25">
        <f>COUNTIF(E199:E207,"Par")</f>
        <v>4</v>
      </c>
    </row>
    <row r="203" spans="2:9" x14ac:dyDescent="0.2">
      <c r="B203" s="31">
        <f t="shared" si="82"/>
        <v>5</v>
      </c>
      <c r="C203" s="31">
        <f t="shared" si="82"/>
        <v>3</v>
      </c>
      <c r="D203" s="32">
        <f t="shared" si="82"/>
        <v>3</v>
      </c>
      <c r="E203" s="31" t="str">
        <f t="shared" si="83"/>
        <v>Par</v>
      </c>
      <c r="H203" t="s">
        <v>125</v>
      </c>
      <c r="I203" s="25">
        <f>COUNTIF(E199:E207,"bogey")</f>
        <v>2</v>
      </c>
    </row>
    <row r="204" spans="2:9" x14ac:dyDescent="0.2">
      <c r="B204" s="31">
        <f t="shared" si="82"/>
        <v>6</v>
      </c>
      <c r="C204" s="31">
        <f t="shared" si="82"/>
        <v>4</v>
      </c>
      <c r="D204" s="32">
        <f t="shared" si="82"/>
        <v>6</v>
      </c>
      <c r="E204" s="31" t="str">
        <f t="shared" si="83"/>
        <v>Double bogey</v>
      </c>
      <c r="H204" t="s">
        <v>126</v>
      </c>
      <c r="I204" s="25">
        <f>COUNTIF(E199:E207,"Double bogey")</f>
        <v>2</v>
      </c>
    </row>
    <row r="205" spans="2:9" x14ac:dyDescent="0.2">
      <c r="B205" s="31">
        <f t="shared" si="82"/>
        <v>7</v>
      </c>
      <c r="C205" s="31">
        <f t="shared" si="82"/>
        <v>4</v>
      </c>
      <c r="D205" s="32">
        <f t="shared" si="82"/>
        <v>4</v>
      </c>
      <c r="E205" s="31" t="str">
        <f t="shared" si="83"/>
        <v>Par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2"/>
        <v>8</v>
      </c>
      <c r="C206" s="31">
        <f t="shared" si="82"/>
        <v>3</v>
      </c>
      <c r="D206" s="32">
        <f t="shared" si="82"/>
        <v>2</v>
      </c>
      <c r="E206" s="31" t="str">
        <f t="shared" si="83"/>
        <v>Birdie</v>
      </c>
    </row>
    <row r="207" spans="2:9" x14ac:dyDescent="0.2">
      <c r="B207" s="31">
        <f t="shared" si="82"/>
        <v>9</v>
      </c>
      <c r="C207" s="31">
        <f t="shared" si="82"/>
        <v>5</v>
      </c>
      <c r="D207" s="32">
        <f t="shared" si="82"/>
        <v>6</v>
      </c>
      <c r="E207" s="31" t="str">
        <f t="shared" si="83"/>
        <v>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4">CH7</f>
        <v>10</v>
      </c>
      <c r="C210" s="31">
        <f t="shared" si="84"/>
        <v>4</v>
      </c>
      <c r="D210" s="32">
        <f t="shared" si="84"/>
        <v>6</v>
      </c>
      <c r="E210" s="31" t="str">
        <f t="shared" ref="E210:E218" si="85">IF(D210&lt;&gt;0,IF((D210-C210)=-1,"Birdie",IF((D210-C210)=-2,"Eagle",IF((D210-C210)=0,"Par",IF((D210-C210)=1,"bogey",IF((D210-C210)=2,"Double bogey","Other"))))),"  ")</f>
        <v>Double bogey</v>
      </c>
      <c r="H210" s="33" t="s">
        <v>123</v>
      </c>
    </row>
    <row r="211" spans="2:9" x14ac:dyDescent="0.2">
      <c r="B211" s="31">
        <f t="shared" si="84"/>
        <v>11</v>
      </c>
      <c r="C211" s="31">
        <f t="shared" si="84"/>
        <v>4</v>
      </c>
      <c r="D211" s="32">
        <f t="shared" si="84"/>
        <v>5</v>
      </c>
      <c r="E211" s="31" t="str">
        <f t="shared" si="85"/>
        <v>bogey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4"/>
        <v>12</v>
      </c>
      <c r="C212" s="31">
        <f t="shared" si="84"/>
        <v>3</v>
      </c>
      <c r="D212" s="32">
        <f t="shared" si="84"/>
        <v>3</v>
      </c>
      <c r="E212" s="31" t="str">
        <f t="shared" si="85"/>
        <v>Par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4"/>
        <v>13</v>
      </c>
      <c r="C213" s="31">
        <f t="shared" si="84"/>
        <v>4</v>
      </c>
      <c r="D213" s="32">
        <f t="shared" si="84"/>
        <v>5</v>
      </c>
      <c r="E213" s="31" t="str">
        <f t="shared" si="85"/>
        <v>bogey</v>
      </c>
      <c r="H213" t="s">
        <v>9</v>
      </c>
      <c r="I213" s="25">
        <f>COUNTIF(E210:E218,"Par")</f>
        <v>3</v>
      </c>
    </row>
    <row r="214" spans="2:9" x14ac:dyDescent="0.2">
      <c r="B214" s="31">
        <f t="shared" si="84"/>
        <v>14</v>
      </c>
      <c r="C214" s="31">
        <f t="shared" si="84"/>
        <v>4</v>
      </c>
      <c r="D214" s="32">
        <f t="shared" si="84"/>
        <v>7</v>
      </c>
      <c r="E214" s="31" t="str">
        <f t="shared" si="85"/>
        <v>Other</v>
      </c>
      <c r="H214" t="s">
        <v>125</v>
      </c>
      <c r="I214" s="25">
        <f>COUNTIF(E210:E218,"bogey")</f>
        <v>3</v>
      </c>
    </row>
    <row r="215" spans="2:9" x14ac:dyDescent="0.2">
      <c r="B215" s="31">
        <f t="shared" si="84"/>
        <v>15</v>
      </c>
      <c r="C215" s="31">
        <f t="shared" si="84"/>
        <v>3</v>
      </c>
      <c r="D215" s="32">
        <f t="shared" si="84"/>
        <v>5</v>
      </c>
      <c r="E215" s="31" t="str">
        <f t="shared" si="85"/>
        <v>Double bogey</v>
      </c>
      <c r="H215" t="s">
        <v>126</v>
      </c>
      <c r="I215" s="25">
        <f>COUNTIF(E210:E218,"Double bogey")</f>
        <v>2</v>
      </c>
    </row>
    <row r="216" spans="2:9" x14ac:dyDescent="0.2">
      <c r="B216" s="31">
        <f t="shared" si="84"/>
        <v>16</v>
      </c>
      <c r="C216" s="31">
        <f t="shared" si="84"/>
        <v>5</v>
      </c>
      <c r="D216" s="32">
        <f t="shared" si="84"/>
        <v>6</v>
      </c>
      <c r="E216" s="31" t="str">
        <f t="shared" si="85"/>
        <v>bogey</v>
      </c>
      <c r="H216" t="s">
        <v>12</v>
      </c>
      <c r="I216" s="25">
        <f>COUNTIF(E210:E218,"Other")</f>
        <v>1</v>
      </c>
    </row>
    <row r="217" spans="2:9" x14ac:dyDescent="0.2">
      <c r="B217" s="31">
        <f t="shared" si="84"/>
        <v>17</v>
      </c>
      <c r="C217" s="31">
        <f t="shared" si="84"/>
        <v>4</v>
      </c>
      <c r="D217" s="32">
        <f t="shared" si="84"/>
        <v>4</v>
      </c>
      <c r="E217" s="31" t="str">
        <f t="shared" si="85"/>
        <v>Par</v>
      </c>
    </row>
    <row r="218" spans="2:9" x14ac:dyDescent="0.2">
      <c r="B218" s="31">
        <f t="shared" si="84"/>
        <v>18</v>
      </c>
      <c r="C218" s="31">
        <f t="shared" si="84"/>
        <v>5</v>
      </c>
      <c r="D218" s="32">
        <f t="shared" si="84"/>
        <v>5</v>
      </c>
      <c r="E218" s="31" t="str">
        <f t="shared" si="85"/>
        <v>Par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N218"/>
  <sheetViews>
    <sheetView topLeftCell="C28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129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4</v>
      </c>
      <c r="K7" s="15">
        <f t="shared" ref="K7:K15" si="3">IF((J7-I7)&gt;3,I7+3,J7)</f>
        <v>4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7</v>
      </c>
      <c r="Q7" s="15">
        <f t="shared" ref="Q7:Q15" si="5">IF((P7-O7)&gt;3,O7+3,P7)</f>
        <v>7</v>
      </c>
      <c r="R7" s="2">
        <v>0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4</v>
      </c>
      <c r="W7" s="15">
        <f t="shared" ref="W7:W15" si="7">IF((V7-U7)&gt;3,U7+3,V7)</f>
        <v>4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4</v>
      </c>
      <c r="AC7" s="15">
        <f t="shared" ref="AC7:AC15" si="9">IF((AB7-AA7)&gt;3,AA7+3,AB7)</f>
        <v>4</v>
      </c>
      <c r="AD7" s="2">
        <v>1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0.5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4</v>
      </c>
      <c r="AO7" s="15">
        <f t="shared" ref="AO7:AO15" si="13">IF((AN7-AM7)&gt;3,AM7+3,AN7)</f>
        <v>4</v>
      </c>
      <c r="AP7" s="2">
        <v>1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4</v>
      </c>
      <c r="AU7" s="15">
        <f t="shared" ref="AU7:AU15" si="15">IF((AT7-AS7)&gt;3,AS7+3,AT7)</f>
        <v>4</v>
      </c>
      <c r="AV7" s="2">
        <v>0.5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4</v>
      </c>
      <c r="BG7" s="15">
        <f t="shared" ref="BG7:BG15" si="19">IF((BF7-BE7)&gt;3,BE7+3,BF7)</f>
        <v>4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4</v>
      </c>
      <c r="BM7" s="15">
        <f t="shared" ref="BM7:BM15" si="21">IF((BL7-BK7)&gt;3,BK7+3,BL7)</f>
        <v>4</v>
      </c>
      <c r="BN7" s="2">
        <v>0.5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4</v>
      </c>
      <c r="BY7" s="15">
        <f t="shared" ref="BY7:BY15" si="25">IF((BX7-BW7)&gt;3,BW7+3,BX7)</f>
        <v>4</v>
      </c>
      <c r="BZ7" s="2">
        <v>1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4</v>
      </c>
      <c r="CK7" s="15">
        <f t="shared" ref="CK7:CK15" si="29">IF((CJ7-CI7)&gt;3,CI7+3,CJ7)</f>
        <v>4</v>
      </c>
      <c r="CL7" s="2">
        <v>0.5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8</v>
      </c>
      <c r="E8" s="15">
        <f t="shared" si="1"/>
        <v>7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>
        <v>4</v>
      </c>
      <c r="Q8" s="15">
        <f t="shared" si="5"/>
        <v>4</v>
      </c>
      <c r="R8" s="2">
        <v>0.5</v>
      </c>
      <c r="S8" s="9"/>
      <c r="T8" s="16">
        <f t="shared" ref="T8:T15" si="33">+T7+1</f>
        <v>11</v>
      </c>
      <c r="U8" s="15">
        <f t="shared" si="6"/>
        <v>4</v>
      </c>
      <c r="V8" s="15">
        <v>4</v>
      </c>
      <c r="W8" s="15">
        <f t="shared" si="7"/>
        <v>4</v>
      </c>
      <c r="X8" s="2">
        <v>1</v>
      </c>
      <c r="Y8" s="9"/>
      <c r="Z8" s="16">
        <f t="shared" ref="Z8:Z15" si="34">+Z7+1</f>
        <v>2</v>
      </c>
      <c r="AA8" s="15">
        <f t="shared" si="8"/>
        <v>4</v>
      </c>
      <c r="AB8" s="15">
        <v>4</v>
      </c>
      <c r="AC8" s="15">
        <f t="shared" si="9"/>
        <v>4</v>
      </c>
      <c r="AD8" s="2">
        <v>0.5</v>
      </c>
      <c r="AE8" s="9"/>
      <c r="AF8" s="16">
        <f t="shared" ref="AF8:AF15" si="35">+AF7+1</f>
        <v>11</v>
      </c>
      <c r="AG8" s="15">
        <f t="shared" si="10"/>
        <v>4</v>
      </c>
      <c r="AH8" s="15">
        <v>5</v>
      </c>
      <c r="AI8" s="15">
        <f t="shared" si="11"/>
        <v>5</v>
      </c>
      <c r="AJ8" s="2">
        <v>1</v>
      </c>
      <c r="AK8" s="9"/>
      <c r="AL8" s="16">
        <f t="shared" ref="AL8:AL15" si="36">+AL7+1</f>
        <v>2</v>
      </c>
      <c r="AM8" s="15">
        <f t="shared" si="12"/>
        <v>4</v>
      </c>
      <c r="AN8" s="15">
        <v>6</v>
      </c>
      <c r="AO8" s="15">
        <f t="shared" si="13"/>
        <v>6</v>
      </c>
      <c r="AP8" s="2"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5</v>
      </c>
      <c r="AU8" s="15">
        <f t="shared" si="15"/>
        <v>5</v>
      </c>
      <c r="AV8" s="2">
        <v>0.5</v>
      </c>
      <c r="AW8" s="9"/>
      <c r="AX8" s="16">
        <f t="shared" ref="AX8:AX15" si="38">+AX7+1</f>
        <v>11</v>
      </c>
      <c r="AY8" s="15">
        <f t="shared" si="16"/>
        <v>4</v>
      </c>
      <c r="AZ8" s="15">
        <v>6</v>
      </c>
      <c r="BA8" s="15">
        <f t="shared" si="17"/>
        <v>6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4</v>
      </c>
      <c r="BG8" s="15">
        <f t="shared" si="19"/>
        <v>4</v>
      </c>
      <c r="BH8" s="2">
        <v>0.5</v>
      </c>
      <c r="BI8" s="9"/>
      <c r="BJ8" s="16">
        <f t="shared" ref="BJ8:BJ15" si="40">+BJ7+1</f>
        <v>11</v>
      </c>
      <c r="BK8" s="15">
        <f t="shared" si="20"/>
        <v>4</v>
      </c>
      <c r="BL8" s="15">
        <v>4</v>
      </c>
      <c r="BM8" s="15">
        <f t="shared" si="21"/>
        <v>4</v>
      </c>
      <c r="BN8" s="2">
        <v>1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11</v>
      </c>
      <c r="BW8" s="15">
        <f t="shared" si="24"/>
        <v>4</v>
      </c>
      <c r="BX8" s="15">
        <v>6</v>
      </c>
      <c r="BY8" s="15">
        <f t="shared" si="25"/>
        <v>6</v>
      </c>
      <c r="BZ8" s="2">
        <v>0.5</v>
      </c>
      <c r="CA8" s="9"/>
      <c r="CB8" s="16">
        <f t="shared" ref="CB8:CB15" si="43">+CB7+1</f>
        <v>2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11</v>
      </c>
      <c r="CI8" s="15">
        <f t="shared" si="28"/>
        <v>4</v>
      </c>
      <c r="CJ8" s="15">
        <v>5</v>
      </c>
      <c r="CK8" s="15">
        <f t="shared" si="29"/>
        <v>5</v>
      </c>
      <c r="CL8" s="2"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4</v>
      </c>
      <c r="K9" s="15">
        <f t="shared" si="3"/>
        <v>4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3</v>
      </c>
      <c r="Q9" s="15">
        <f t="shared" si="5"/>
        <v>3</v>
      </c>
      <c r="R9" s="2">
        <v>1</v>
      </c>
      <c r="S9" s="9"/>
      <c r="T9" s="16">
        <f t="shared" si="33"/>
        <v>12</v>
      </c>
      <c r="U9" s="15">
        <f t="shared" si="6"/>
        <v>3</v>
      </c>
      <c r="V9" s="15">
        <v>4</v>
      </c>
      <c r="W9" s="15">
        <f t="shared" si="7"/>
        <v>4</v>
      </c>
      <c r="X9" s="2">
        <v>0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0.5</v>
      </c>
      <c r="AE9" s="9"/>
      <c r="AF9" s="16">
        <f t="shared" si="35"/>
        <v>12</v>
      </c>
      <c r="AG9" s="15">
        <f t="shared" si="10"/>
        <v>3</v>
      </c>
      <c r="AH9" s="15">
        <v>4</v>
      </c>
      <c r="AI9" s="15">
        <f t="shared" si="11"/>
        <v>4</v>
      </c>
      <c r="AJ9" s="2">
        <v>0</v>
      </c>
      <c r="AK9" s="9"/>
      <c r="AL9" s="16">
        <f t="shared" si="36"/>
        <v>3</v>
      </c>
      <c r="AM9" s="15">
        <f t="shared" si="12"/>
        <v>4</v>
      </c>
      <c r="AN9" s="15">
        <v>5</v>
      </c>
      <c r="AO9" s="15">
        <f t="shared" si="13"/>
        <v>5</v>
      </c>
      <c r="AP9" s="2">
        <v>1</v>
      </c>
      <c r="AQ9" s="9"/>
      <c r="AR9" s="16">
        <f t="shared" si="37"/>
        <v>12</v>
      </c>
      <c r="AS9" s="15">
        <f t="shared" si="14"/>
        <v>3</v>
      </c>
      <c r="AT9" s="15">
        <v>3</v>
      </c>
      <c r="AU9" s="15">
        <f t="shared" si="15"/>
        <v>3</v>
      </c>
      <c r="AV9" s="2">
        <v>0.5</v>
      </c>
      <c r="AW9" s="9"/>
      <c r="AX9" s="16">
        <f t="shared" si="38"/>
        <v>12</v>
      </c>
      <c r="AY9" s="15">
        <f t="shared" si="16"/>
        <v>3</v>
      </c>
      <c r="AZ9" s="15">
        <v>5</v>
      </c>
      <c r="BA9" s="15">
        <f t="shared" si="17"/>
        <v>5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>
        <v>6</v>
      </c>
      <c r="BG9" s="15">
        <f t="shared" si="19"/>
        <v>6</v>
      </c>
      <c r="BH9" s="2">
        <v>0</v>
      </c>
      <c r="BI9" s="9"/>
      <c r="BJ9" s="16">
        <f t="shared" si="40"/>
        <v>12</v>
      </c>
      <c r="BK9" s="15">
        <f t="shared" si="20"/>
        <v>3</v>
      </c>
      <c r="BL9" s="15">
        <v>3</v>
      </c>
      <c r="BM9" s="15">
        <f t="shared" si="21"/>
        <v>3</v>
      </c>
      <c r="BN9" s="2">
        <v>0.5</v>
      </c>
      <c r="BO9" s="9"/>
      <c r="BP9" s="16">
        <f t="shared" si="41"/>
        <v>3</v>
      </c>
      <c r="BQ9" s="15">
        <f t="shared" si="22"/>
        <v>4</v>
      </c>
      <c r="BR9" s="15"/>
      <c r="BS9" s="15">
        <f t="shared" si="23"/>
        <v>0</v>
      </c>
      <c r="BU9" s="9"/>
      <c r="BV9" s="16">
        <f t="shared" si="42"/>
        <v>12</v>
      </c>
      <c r="BW9" s="15">
        <f t="shared" si="24"/>
        <v>3</v>
      </c>
      <c r="BX9" s="15">
        <v>4</v>
      </c>
      <c r="BY9" s="15">
        <f t="shared" si="25"/>
        <v>4</v>
      </c>
      <c r="BZ9" s="2">
        <v>0</v>
      </c>
      <c r="CA9" s="9"/>
      <c r="CB9" s="16">
        <f t="shared" si="43"/>
        <v>3</v>
      </c>
      <c r="CC9" s="15">
        <f t="shared" si="26"/>
        <v>4</v>
      </c>
      <c r="CD9" s="15">
        <v>6</v>
      </c>
      <c r="CE9" s="15">
        <f t="shared" si="27"/>
        <v>6</v>
      </c>
      <c r="CF9" s="2">
        <v>0</v>
      </c>
      <c r="CG9" s="9"/>
      <c r="CH9" s="16">
        <f t="shared" si="44"/>
        <v>12</v>
      </c>
      <c r="CI9" s="15">
        <f t="shared" si="28"/>
        <v>3</v>
      </c>
      <c r="CJ9" s="15">
        <v>3</v>
      </c>
      <c r="CK9" s="15">
        <f t="shared" si="29"/>
        <v>3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4</v>
      </c>
      <c r="E10" s="15">
        <f t="shared" si="1"/>
        <v>4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4</v>
      </c>
      <c r="K10" s="15">
        <f t="shared" si="3"/>
        <v>4</v>
      </c>
      <c r="L10" s="2">
        <v>1</v>
      </c>
      <c r="M10" s="9"/>
      <c r="N10" s="16">
        <f t="shared" si="32"/>
        <v>13</v>
      </c>
      <c r="O10" s="15">
        <f t="shared" si="4"/>
        <v>4</v>
      </c>
      <c r="P10" s="15">
        <v>6</v>
      </c>
      <c r="Q10" s="15">
        <f t="shared" si="5"/>
        <v>6</v>
      </c>
      <c r="R10" s="2">
        <v>0</v>
      </c>
      <c r="S10" s="9"/>
      <c r="T10" s="16">
        <f t="shared" si="33"/>
        <v>13</v>
      </c>
      <c r="U10" s="15">
        <f t="shared" si="6"/>
        <v>4</v>
      </c>
      <c r="V10" s="15">
        <v>4</v>
      </c>
      <c r="W10" s="15">
        <f t="shared" si="7"/>
        <v>4</v>
      </c>
      <c r="X10" s="2">
        <v>0.5</v>
      </c>
      <c r="Y10" s="9"/>
      <c r="Z10" s="16">
        <f t="shared" si="34"/>
        <v>4</v>
      </c>
      <c r="AA10" s="15">
        <f t="shared" si="8"/>
        <v>4</v>
      </c>
      <c r="AB10" s="15">
        <v>5</v>
      </c>
      <c r="AC10" s="15">
        <f t="shared" si="9"/>
        <v>5</v>
      </c>
      <c r="AD10" s="2">
        <v>0</v>
      </c>
      <c r="AE10" s="9"/>
      <c r="AF10" s="16">
        <f t="shared" si="35"/>
        <v>13</v>
      </c>
      <c r="AG10" s="15">
        <f t="shared" si="10"/>
        <v>4</v>
      </c>
      <c r="AH10" s="15">
        <v>4</v>
      </c>
      <c r="AI10" s="15">
        <f t="shared" si="11"/>
        <v>4</v>
      </c>
      <c r="AJ10" s="2">
        <v>0</v>
      </c>
      <c r="AK10" s="9"/>
      <c r="AL10" s="16">
        <f t="shared" si="36"/>
        <v>4</v>
      </c>
      <c r="AM10" s="15">
        <f t="shared" si="12"/>
        <v>4</v>
      </c>
      <c r="AN10" s="15">
        <v>4</v>
      </c>
      <c r="AO10" s="15">
        <f t="shared" si="13"/>
        <v>4</v>
      </c>
      <c r="AP10" s="2">
        <v>1</v>
      </c>
      <c r="AQ10" s="9"/>
      <c r="AR10" s="16">
        <f t="shared" si="37"/>
        <v>13</v>
      </c>
      <c r="AS10" s="15">
        <f t="shared" si="14"/>
        <v>4</v>
      </c>
      <c r="AT10" s="15">
        <v>5</v>
      </c>
      <c r="AU10" s="15">
        <f t="shared" si="15"/>
        <v>5</v>
      </c>
      <c r="AV10" s="2">
        <v>1</v>
      </c>
      <c r="AW10" s="9"/>
      <c r="AX10" s="16">
        <f t="shared" si="38"/>
        <v>13</v>
      </c>
      <c r="AY10" s="15">
        <f t="shared" si="16"/>
        <v>4</v>
      </c>
      <c r="AZ10" s="15">
        <v>6</v>
      </c>
      <c r="BA10" s="15">
        <f t="shared" si="17"/>
        <v>6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5</v>
      </c>
      <c r="BG10" s="15">
        <f t="shared" si="19"/>
        <v>5</v>
      </c>
      <c r="BH10" s="2">
        <v>0</v>
      </c>
      <c r="BI10" s="9"/>
      <c r="BJ10" s="16">
        <f t="shared" si="40"/>
        <v>13</v>
      </c>
      <c r="BK10" s="15">
        <f t="shared" si="20"/>
        <v>4</v>
      </c>
      <c r="BL10" s="15">
        <v>5</v>
      </c>
      <c r="BM10" s="15">
        <f t="shared" si="21"/>
        <v>5</v>
      </c>
      <c r="BN10" s="2">
        <v>1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13</v>
      </c>
      <c r="BW10" s="15">
        <f t="shared" si="24"/>
        <v>4</v>
      </c>
      <c r="BX10" s="15">
        <v>5</v>
      </c>
      <c r="BY10" s="15">
        <f t="shared" si="25"/>
        <v>5</v>
      </c>
      <c r="BZ10" s="2">
        <v>0</v>
      </c>
      <c r="CA10" s="9"/>
      <c r="CB10" s="16">
        <f t="shared" si="43"/>
        <v>4</v>
      </c>
      <c r="CC10" s="15">
        <f t="shared" si="26"/>
        <v>4</v>
      </c>
      <c r="CD10" s="15">
        <v>5</v>
      </c>
      <c r="CE10" s="15">
        <f t="shared" si="27"/>
        <v>5</v>
      </c>
      <c r="CF10" s="2">
        <v>1</v>
      </c>
      <c r="CG10" s="9"/>
      <c r="CH10" s="16">
        <f t="shared" si="44"/>
        <v>13</v>
      </c>
      <c r="CI10" s="15">
        <f t="shared" si="28"/>
        <v>4</v>
      </c>
      <c r="CJ10" s="15">
        <v>4</v>
      </c>
      <c r="CK10" s="15">
        <f t="shared" si="29"/>
        <v>4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5</v>
      </c>
      <c r="E11" s="15">
        <f t="shared" si="1"/>
        <v>5</v>
      </c>
      <c r="F11" s="2">
        <v>1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0.5</v>
      </c>
      <c r="M11" s="9"/>
      <c r="N11" s="16">
        <f t="shared" si="32"/>
        <v>14</v>
      </c>
      <c r="O11" s="15">
        <f t="shared" si="4"/>
        <v>4</v>
      </c>
      <c r="P11" s="15">
        <v>5</v>
      </c>
      <c r="Q11" s="15">
        <f t="shared" si="5"/>
        <v>5</v>
      </c>
      <c r="R11" s="2">
        <v>0</v>
      </c>
      <c r="S11" s="9"/>
      <c r="T11" s="16">
        <f t="shared" si="33"/>
        <v>14</v>
      </c>
      <c r="U11" s="15">
        <f t="shared" si="6"/>
        <v>4</v>
      </c>
      <c r="V11" s="15">
        <v>5</v>
      </c>
      <c r="W11" s="15">
        <f t="shared" si="7"/>
        <v>5</v>
      </c>
      <c r="X11" s="2">
        <v>0.5</v>
      </c>
      <c r="Y11" s="9"/>
      <c r="Z11" s="16">
        <f t="shared" si="34"/>
        <v>5</v>
      </c>
      <c r="AA11" s="15">
        <f t="shared" si="8"/>
        <v>3</v>
      </c>
      <c r="AB11" s="15">
        <v>2</v>
      </c>
      <c r="AC11" s="15">
        <f t="shared" si="9"/>
        <v>2</v>
      </c>
      <c r="AD11" s="2">
        <v>1</v>
      </c>
      <c r="AE11" s="9"/>
      <c r="AF11" s="16">
        <f t="shared" si="35"/>
        <v>14</v>
      </c>
      <c r="AG11" s="15">
        <f t="shared" si="10"/>
        <v>4</v>
      </c>
      <c r="AH11" s="15">
        <v>6</v>
      </c>
      <c r="AI11" s="15">
        <f t="shared" si="11"/>
        <v>6</v>
      </c>
      <c r="AJ11" s="2">
        <v>0</v>
      </c>
      <c r="AK11" s="9"/>
      <c r="AL11" s="16">
        <f t="shared" si="36"/>
        <v>5</v>
      </c>
      <c r="AM11" s="15">
        <f t="shared" si="12"/>
        <v>3</v>
      </c>
      <c r="AN11" s="15">
        <v>4</v>
      </c>
      <c r="AO11" s="15">
        <f t="shared" si="13"/>
        <v>4</v>
      </c>
      <c r="AP11" s="2">
        <v>0</v>
      </c>
      <c r="AQ11" s="9"/>
      <c r="AR11" s="16">
        <f t="shared" si="37"/>
        <v>14</v>
      </c>
      <c r="AS11" s="15">
        <f t="shared" si="14"/>
        <v>4</v>
      </c>
      <c r="AT11" s="15">
        <v>5</v>
      </c>
      <c r="AU11" s="15">
        <f t="shared" si="15"/>
        <v>5</v>
      </c>
      <c r="AV11" s="2">
        <v>1</v>
      </c>
      <c r="AW11" s="9"/>
      <c r="AX11" s="16">
        <f t="shared" si="38"/>
        <v>14</v>
      </c>
      <c r="AY11" s="15">
        <f t="shared" si="16"/>
        <v>4</v>
      </c>
      <c r="AZ11" s="15">
        <v>5</v>
      </c>
      <c r="BA11" s="15">
        <f t="shared" si="17"/>
        <v>5</v>
      </c>
      <c r="BB11" s="2">
        <v>0.5</v>
      </c>
      <c r="BC11" s="9"/>
      <c r="BD11" s="16">
        <f t="shared" si="39"/>
        <v>5</v>
      </c>
      <c r="BE11" s="15">
        <f t="shared" si="18"/>
        <v>3</v>
      </c>
      <c r="BF11" s="15">
        <v>2</v>
      </c>
      <c r="BG11" s="15">
        <f t="shared" si="19"/>
        <v>2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>
        <v>4</v>
      </c>
      <c r="BM11" s="15">
        <f t="shared" si="21"/>
        <v>4</v>
      </c>
      <c r="BN11" s="2">
        <v>0.5</v>
      </c>
      <c r="BO11" s="9"/>
      <c r="BP11" s="16">
        <f t="shared" si="41"/>
        <v>5</v>
      </c>
      <c r="BQ11" s="15">
        <f t="shared" si="22"/>
        <v>3</v>
      </c>
      <c r="BR11" s="15"/>
      <c r="BS11" s="15">
        <f t="shared" si="23"/>
        <v>0</v>
      </c>
      <c r="BU11" s="9"/>
      <c r="BV11" s="16">
        <f t="shared" si="42"/>
        <v>14</v>
      </c>
      <c r="BW11" s="15">
        <f t="shared" si="24"/>
        <v>4</v>
      </c>
      <c r="BX11" s="15">
        <v>5</v>
      </c>
      <c r="BY11" s="15">
        <f t="shared" si="25"/>
        <v>5</v>
      </c>
      <c r="BZ11" s="2">
        <v>0.5</v>
      </c>
      <c r="CA11" s="9"/>
      <c r="CB11" s="16">
        <f t="shared" si="43"/>
        <v>5</v>
      </c>
      <c r="CC11" s="15">
        <f t="shared" si="26"/>
        <v>3</v>
      </c>
      <c r="CD11" s="15">
        <v>3</v>
      </c>
      <c r="CE11" s="15">
        <f t="shared" si="27"/>
        <v>3</v>
      </c>
      <c r="CF11" s="2">
        <v>1</v>
      </c>
      <c r="CG11" s="9"/>
      <c r="CH11" s="16">
        <f t="shared" si="44"/>
        <v>14</v>
      </c>
      <c r="CI11" s="15">
        <f t="shared" si="28"/>
        <v>4</v>
      </c>
      <c r="CJ11" s="15">
        <v>5</v>
      </c>
      <c r="CK11" s="15">
        <f t="shared" si="29"/>
        <v>5</v>
      </c>
      <c r="CL11" s="2"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6</v>
      </c>
      <c r="E12" s="15">
        <f t="shared" si="1"/>
        <v>6</v>
      </c>
      <c r="F12" s="2">
        <v>0</v>
      </c>
      <c r="G12" s="9"/>
      <c r="H12" s="16">
        <f t="shared" si="31"/>
        <v>6</v>
      </c>
      <c r="I12" s="15">
        <f t="shared" si="2"/>
        <v>4</v>
      </c>
      <c r="J12" s="15">
        <v>4</v>
      </c>
      <c r="K12" s="15">
        <f t="shared" si="3"/>
        <v>4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1</v>
      </c>
      <c r="S12" s="9"/>
      <c r="T12" s="16">
        <f t="shared" si="33"/>
        <v>15</v>
      </c>
      <c r="U12" s="15">
        <f t="shared" si="6"/>
        <v>3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6</v>
      </c>
      <c r="AA12" s="15">
        <f t="shared" si="8"/>
        <v>4</v>
      </c>
      <c r="AB12" s="15">
        <v>4</v>
      </c>
      <c r="AC12" s="15">
        <f t="shared" si="9"/>
        <v>4</v>
      </c>
      <c r="AD12" s="2">
        <v>1</v>
      </c>
      <c r="AE12" s="9"/>
      <c r="AF12" s="16">
        <f t="shared" si="35"/>
        <v>15</v>
      </c>
      <c r="AG12" s="15">
        <f t="shared" si="10"/>
        <v>3</v>
      </c>
      <c r="AH12" s="15">
        <v>3</v>
      </c>
      <c r="AI12" s="15">
        <f t="shared" si="11"/>
        <v>3</v>
      </c>
      <c r="AJ12" s="2">
        <v>1</v>
      </c>
      <c r="AK12" s="9"/>
      <c r="AL12" s="16">
        <f t="shared" si="36"/>
        <v>6</v>
      </c>
      <c r="AM12" s="15">
        <f t="shared" si="12"/>
        <v>4</v>
      </c>
      <c r="AN12" s="15">
        <v>4</v>
      </c>
      <c r="AO12" s="15">
        <f t="shared" si="13"/>
        <v>4</v>
      </c>
      <c r="AP12" s="2">
        <v>0.5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0</v>
      </c>
      <c r="AW12" s="9"/>
      <c r="AX12" s="16">
        <f t="shared" si="38"/>
        <v>15</v>
      </c>
      <c r="AY12" s="15">
        <f t="shared" si="16"/>
        <v>3</v>
      </c>
      <c r="AZ12" s="15">
        <v>3</v>
      </c>
      <c r="BA12" s="15">
        <f t="shared" si="17"/>
        <v>3</v>
      </c>
      <c r="BB12" s="2">
        <v>0.5</v>
      </c>
      <c r="BC12" s="9"/>
      <c r="BD12" s="16">
        <f t="shared" si="39"/>
        <v>6</v>
      </c>
      <c r="BE12" s="15">
        <f t="shared" si="18"/>
        <v>4</v>
      </c>
      <c r="BF12" s="15">
        <v>5</v>
      </c>
      <c r="BG12" s="15">
        <f t="shared" si="19"/>
        <v>5</v>
      </c>
      <c r="BH12" s="2">
        <v>0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1</v>
      </c>
      <c r="BO12" s="9"/>
      <c r="BP12" s="16">
        <f t="shared" si="41"/>
        <v>6</v>
      </c>
      <c r="BQ12" s="15">
        <f t="shared" si="22"/>
        <v>4</v>
      </c>
      <c r="BR12" s="15"/>
      <c r="BS12" s="15">
        <f t="shared" si="23"/>
        <v>0</v>
      </c>
      <c r="BU12" s="9"/>
      <c r="BV12" s="16">
        <f t="shared" si="42"/>
        <v>15</v>
      </c>
      <c r="BW12" s="15">
        <f t="shared" si="24"/>
        <v>3</v>
      </c>
      <c r="BX12" s="15">
        <v>3</v>
      </c>
      <c r="BY12" s="15">
        <f t="shared" si="25"/>
        <v>3</v>
      </c>
      <c r="BZ12" s="2">
        <v>0.5</v>
      </c>
      <c r="CA12" s="9"/>
      <c r="CB12" s="16">
        <f t="shared" si="43"/>
        <v>6</v>
      </c>
      <c r="CC12" s="15">
        <f t="shared" si="26"/>
        <v>4</v>
      </c>
      <c r="CD12" s="15">
        <v>5</v>
      </c>
      <c r="CE12" s="15">
        <f t="shared" si="27"/>
        <v>5</v>
      </c>
      <c r="CF12" s="2">
        <v>0.5</v>
      </c>
      <c r="CG12" s="9"/>
      <c r="CH12" s="16">
        <f t="shared" si="44"/>
        <v>15</v>
      </c>
      <c r="CI12" s="15">
        <f t="shared" si="28"/>
        <v>3</v>
      </c>
      <c r="CJ12" s="15">
        <v>3</v>
      </c>
      <c r="CK12" s="15">
        <f t="shared" si="29"/>
        <v>3</v>
      </c>
      <c r="CL12" s="2">
        <v>1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6</v>
      </c>
      <c r="E13" s="15">
        <f t="shared" si="1"/>
        <v>6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0</v>
      </c>
      <c r="M13" s="9"/>
      <c r="N13" s="16">
        <f t="shared" si="32"/>
        <v>16</v>
      </c>
      <c r="O13" s="15">
        <f t="shared" si="4"/>
        <v>5</v>
      </c>
      <c r="P13" s="15">
        <v>5</v>
      </c>
      <c r="Q13" s="15">
        <f t="shared" si="5"/>
        <v>5</v>
      </c>
      <c r="R13" s="2">
        <v>1</v>
      </c>
      <c r="S13" s="9"/>
      <c r="T13" s="16">
        <f t="shared" si="33"/>
        <v>16</v>
      </c>
      <c r="U13" s="15">
        <f t="shared" si="6"/>
        <v>5</v>
      </c>
      <c r="V13" s="15">
        <v>5</v>
      </c>
      <c r="W13" s="15">
        <f t="shared" si="7"/>
        <v>5</v>
      </c>
      <c r="X13" s="2">
        <v>0.5</v>
      </c>
      <c r="Y13" s="9"/>
      <c r="Z13" s="16">
        <f t="shared" si="34"/>
        <v>7</v>
      </c>
      <c r="AA13" s="15">
        <f t="shared" si="8"/>
        <v>4</v>
      </c>
      <c r="AB13" s="15">
        <v>4</v>
      </c>
      <c r="AC13" s="15">
        <f t="shared" si="9"/>
        <v>4</v>
      </c>
      <c r="AD13" s="2">
        <v>0.5</v>
      </c>
      <c r="AE13" s="9"/>
      <c r="AF13" s="16">
        <f t="shared" si="35"/>
        <v>16</v>
      </c>
      <c r="AG13" s="15">
        <f t="shared" si="10"/>
        <v>5</v>
      </c>
      <c r="AH13" s="15">
        <v>5</v>
      </c>
      <c r="AI13" s="15">
        <f t="shared" si="11"/>
        <v>5</v>
      </c>
      <c r="AJ13" s="2">
        <v>1</v>
      </c>
      <c r="AK13" s="9"/>
      <c r="AL13" s="16">
        <f t="shared" si="36"/>
        <v>7</v>
      </c>
      <c r="AM13" s="15">
        <f t="shared" si="12"/>
        <v>4</v>
      </c>
      <c r="AN13" s="15">
        <v>5</v>
      </c>
      <c r="AO13" s="15">
        <f t="shared" si="13"/>
        <v>5</v>
      </c>
      <c r="AP13" s="2">
        <v>0</v>
      </c>
      <c r="AQ13" s="9"/>
      <c r="AR13" s="16">
        <f t="shared" si="37"/>
        <v>16</v>
      </c>
      <c r="AS13" s="15">
        <f t="shared" si="14"/>
        <v>5</v>
      </c>
      <c r="AT13" s="15">
        <v>5</v>
      </c>
      <c r="AU13" s="15">
        <f t="shared" si="15"/>
        <v>5</v>
      </c>
      <c r="AV13" s="2">
        <v>0</v>
      </c>
      <c r="AW13" s="9"/>
      <c r="AX13" s="16">
        <f t="shared" si="38"/>
        <v>16</v>
      </c>
      <c r="AY13" s="15">
        <f t="shared" si="16"/>
        <v>5</v>
      </c>
      <c r="AZ13" s="15">
        <v>4</v>
      </c>
      <c r="BA13" s="15">
        <f t="shared" si="17"/>
        <v>4</v>
      </c>
      <c r="BB13" s="2">
        <v>1</v>
      </c>
      <c r="BC13" s="9"/>
      <c r="BD13" s="16">
        <f t="shared" si="39"/>
        <v>7</v>
      </c>
      <c r="BE13" s="15">
        <f t="shared" si="18"/>
        <v>4</v>
      </c>
      <c r="BF13" s="15">
        <v>3</v>
      </c>
      <c r="BG13" s="15">
        <f t="shared" si="19"/>
        <v>3</v>
      </c>
      <c r="BH13" s="2">
        <v>1</v>
      </c>
      <c r="BI13" s="9"/>
      <c r="BJ13" s="16">
        <f t="shared" si="40"/>
        <v>16</v>
      </c>
      <c r="BK13" s="15">
        <f t="shared" si="20"/>
        <v>5</v>
      </c>
      <c r="BL13" s="15">
        <v>5</v>
      </c>
      <c r="BM13" s="15">
        <f t="shared" si="21"/>
        <v>5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16</v>
      </c>
      <c r="BW13" s="15">
        <f t="shared" si="24"/>
        <v>5</v>
      </c>
      <c r="BX13" s="15">
        <v>7</v>
      </c>
      <c r="BY13" s="15">
        <f t="shared" si="25"/>
        <v>7</v>
      </c>
      <c r="BZ13" s="2">
        <v>0</v>
      </c>
      <c r="CA13" s="9"/>
      <c r="CB13" s="16">
        <f t="shared" si="43"/>
        <v>7</v>
      </c>
      <c r="CC13" s="15">
        <f t="shared" si="26"/>
        <v>4</v>
      </c>
      <c r="CD13" s="15">
        <v>5</v>
      </c>
      <c r="CE13" s="15">
        <f t="shared" si="27"/>
        <v>5</v>
      </c>
      <c r="CF13" s="2">
        <v>0.5</v>
      </c>
      <c r="CG13" s="9"/>
      <c r="CH13" s="16">
        <f t="shared" si="44"/>
        <v>16</v>
      </c>
      <c r="CI13" s="15">
        <f t="shared" si="28"/>
        <v>5</v>
      </c>
      <c r="CJ13" s="15">
        <v>6</v>
      </c>
      <c r="CK13" s="15">
        <f t="shared" si="29"/>
        <v>6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5</v>
      </c>
      <c r="E14" s="15">
        <f t="shared" si="1"/>
        <v>5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5</v>
      </c>
      <c r="Q14" s="15">
        <f t="shared" si="5"/>
        <v>5</v>
      </c>
      <c r="R14" s="2">
        <v>0</v>
      </c>
      <c r="S14" s="9"/>
      <c r="T14" s="16">
        <f t="shared" si="33"/>
        <v>17</v>
      </c>
      <c r="U14" s="15">
        <f t="shared" si="6"/>
        <v>4</v>
      </c>
      <c r="V14" s="15">
        <v>4</v>
      </c>
      <c r="W14" s="15">
        <f t="shared" si="7"/>
        <v>4</v>
      </c>
      <c r="X14" s="2">
        <v>0</v>
      </c>
      <c r="Y14" s="9"/>
      <c r="Z14" s="16">
        <f t="shared" si="34"/>
        <v>8</v>
      </c>
      <c r="AA14" s="15">
        <f t="shared" si="8"/>
        <v>3</v>
      </c>
      <c r="AB14" s="15">
        <v>4</v>
      </c>
      <c r="AC14" s="15">
        <f t="shared" si="9"/>
        <v>4</v>
      </c>
      <c r="AD14" s="2">
        <v>0.5</v>
      </c>
      <c r="AE14" s="9"/>
      <c r="AF14" s="16">
        <f t="shared" si="35"/>
        <v>17</v>
      </c>
      <c r="AG14" s="15">
        <f t="shared" si="10"/>
        <v>4</v>
      </c>
      <c r="AH14" s="15">
        <v>4</v>
      </c>
      <c r="AI14" s="15">
        <f t="shared" si="11"/>
        <v>4</v>
      </c>
      <c r="AJ14" s="2">
        <v>1</v>
      </c>
      <c r="AK14" s="9"/>
      <c r="AL14" s="16">
        <f t="shared" si="36"/>
        <v>8</v>
      </c>
      <c r="AM14" s="15">
        <f t="shared" si="12"/>
        <v>3</v>
      </c>
      <c r="AN14" s="15">
        <v>3</v>
      </c>
      <c r="AO14" s="15">
        <f t="shared" si="13"/>
        <v>3</v>
      </c>
      <c r="AP14" s="2">
        <v>0.5</v>
      </c>
      <c r="AQ14" s="9"/>
      <c r="AR14" s="16">
        <f t="shared" si="37"/>
        <v>17</v>
      </c>
      <c r="AS14" s="15">
        <f t="shared" si="14"/>
        <v>4</v>
      </c>
      <c r="AT14" s="15">
        <v>4</v>
      </c>
      <c r="AU14" s="15">
        <f t="shared" si="15"/>
        <v>4</v>
      </c>
      <c r="AV14" s="2">
        <v>1</v>
      </c>
      <c r="AW14" s="9"/>
      <c r="AX14" s="16">
        <f t="shared" si="38"/>
        <v>17</v>
      </c>
      <c r="AY14" s="15">
        <f t="shared" si="16"/>
        <v>4</v>
      </c>
      <c r="AZ14" s="15">
        <v>3</v>
      </c>
      <c r="BA14" s="15">
        <f t="shared" si="17"/>
        <v>3</v>
      </c>
      <c r="BB14" s="2">
        <v>0.5</v>
      </c>
      <c r="BC14" s="9"/>
      <c r="BD14" s="16">
        <f t="shared" si="39"/>
        <v>8</v>
      </c>
      <c r="BE14" s="15">
        <f t="shared" si="18"/>
        <v>3</v>
      </c>
      <c r="BF14" s="15">
        <v>4</v>
      </c>
      <c r="BG14" s="15">
        <f t="shared" si="19"/>
        <v>4</v>
      </c>
      <c r="BH14" s="2">
        <v>0</v>
      </c>
      <c r="BI14" s="9"/>
      <c r="BJ14" s="16">
        <f t="shared" si="40"/>
        <v>17</v>
      </c>
      <c r="BK14" s="15">
        <f t="shared" si="20"/>
        <v>4</v>
      </c>
      <c r="BL14" s="15">
        <v>4</v>
      </c>
      <c r="BM14" s="15">
        <f t="shared" si="21"/>
        <v>4</v>
      </c>
      <c r="BN14" s="2">
        <v>0.5</v>
      </c>
      <c r="BO14" s="9"/>
      <c r="BP14" s="16">
        <f t="shared" si="41"/>
        <v>8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17</v>
      </c>
      <c r="BW14" s="15">
        <f t="shared" si="24"/>
        <v>4</v>
      </c>
      <c r="BX14" s="15">
        <v>6</v>
      </c>
      <c r="BY14" s="15">
        <f t="shared" si="25"/>
        <v>6</v>
      </c>
      <c r="BZ14" s="2">
        <v>0</v>
      </c>
      <c r="CA14" s="9"/>
      <c r="CB14" s="16">
        <f t="shared" si="43"/>
        <v>8</v>
      </c>
      <c r="CC14" s="15">
        <f t="shared" si="26"/>
        <v>3</v>
      </c>
      <c r="CD14" s="15">
        <v>4</v>
      </c>
      <c r="CE14" s="15">
        <f t="shared" si="27"/>
        <v>4</v>
      </c>
      <c r="CF14" s="2">
        <v>0.5</v>
      </c>
      <c r="CG14" s="9"/>
      <c r="CH14" s="16">
        <f t="shared" si="44"/>
        <v>17</v>
      </c>
      <c r="CI14" s="15">
        <f t="shared" si="28"/>
        <v>4</v>
      </c>
      <c r="CJ14" s="15">
        <v>6</v>
      </c>
      <c r="CK14" s="15">
        <f t="shared" si="29"/>
        <v>6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0.5</v>
      </c>
      <c r="S15" s="9"/>
      <c r="T15" s="16">
        <f t="shared" si="33"/>
        <v>18</v>
      </c>
      <c r="U15" s="15">
        <f t="shared" si="6"/>
        <v>5</v>
      </c>
      <c r="V15" s="15">
        <v>5</v>
      </c>
      <c r="W15" s="15">
        <f t="shared" si="7"/>
        <v>5</v>
      </c>
      <c r="X15" s="2">
        <v>0.5</v>
      </c>
      <c r="Y15" s="9"/>
      <c r="Z15" s="16">
        <f t="shared" si="34"/>
        <v>9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>
        <v>5</v>
      </c>
      <c r="AI15" s="15">
        <f t="shared" si="11"/>
        <v>5</v>
      </c>
      <c r="AJ15" s="2">
        <v>1</v>
      </c>
      <c r="AK15" s="9"/>
      <c r="AL15" s="16">
        <f t="shared" si="36"/>
        <v>9</v>
      </c>
      <c r="AM15" s="15">
        <f t="shared" si="12"/>
        <v>5</v>
      </c>
      <c r="AN15" s="15">
        <v>6</v>
      </c>
      <c r="AO15" s="15">
        <f t="shared" si="13"/>
        <v>6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>
        <v>6</v>
      </c>
      <c r="AU15" s="15">
        <f t="shared" si="15"/>
        <v>6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5</v>
      </c>
      <c r="BA15" s="15">
        <f t="shared" si="17"/>
        <v>5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>
        <v>7</v>
      </c>
      <c r="BG15" s="15">
        <f t="shared" si="19"/>
        <v>7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>
        <v>7</v>
      </c>
      <c r="BM15" s="15">
        <f t="shared" si="21"/>
        <v>7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18</v>
      </c>
      <c r="BW15" s="15">
        <f t="shared" si="24"/>
        <v>5</v>
      </c>
      <c r="BX15" s="15">
        <v>6</v>
      </c>
      <c r="BY15" s="15">
        <f t="shared" si="25"/>
        <v>6</v>
      </c>
      <c r="BZ15" s="2">
        <v>0.5</v>
      </c>
      <c r="CA15" s="9"/>
      <c r="CB15" s="16">
        <f t="shared" si="43"/>
        <v>9</v>
      </c>
      <c r="CC15" s="15">
        <f t="shared" si="26"/>
        <v>5</v>
      </c>
      <c r="CD15" s="15">
        <v>4</v>
      </c>
      <c r="CE15" s="15">
        <f t="shared" si="27"/>
        <v>4</v>
      </c>
      <c r="CF15" s="2">
        <v>1</v>
      </c>
      <c r="CG15" s="9"/>
      <c r="CH15" s="16">
        <f t="shared" si="44"/>
        <v>18</v>
      </c>
      <c r="CI15" s="15">
        <f t="shared" si="28"/>
        <v>5</v>
      </c>
      <c r="CJ15" s="15">
        <v>6</v>
      </c>
      <c r="CK15" s="15">
        <f t="shared" si="29"/>
        <v>6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50</v>
      </c>
      <c r="E16" s="15">
        <f>SUM(E7:E15)</f>
        <v>49</v>
      </c>
      <c r="F16" s="15">
        <f>SUM(F7:F15)</f>
        <v>4.5</v>
      </c>
      <c r="G16" s="9"/>
      <c r="H16" s="10" t="s">
        <v>38</v>
      </c>
      <c r="I16" s="15">
        <f>SUM(I7:I15)</f>
        <v>35</v>
      </c>
      <c r="J16" s="15">
        <f>SUM(J7:J15)</f>
        <v>40</v>
      </c>
      <c r="K16" s="15">
        <f>SUM(K7:K15)</f>
        <v>40</v>
      </c>
      <c r="L16" s="2">
        <f>SUM(L7:L15)</f>
        <v>5.5</v>
      </c>
      <c r="M16" s="9"/>
      <c r="N16" s="10" t="s">
        <v>38</v>
      </c>
      <c r="O16" s="15">
        <f>SUM(O7:O15)</f>
        <v>36</v>
      </c>
      <c r="P16" s="15">
        <f>SUM(P7:P15)</f>
        <v>44</v>
      </c>
      <c r="Q16" s="15">
        <f>SUM(Q7:Q15)</f>
        <v>44</v>
      </c>
      <c r="R16" s="2">
        <f>SUM(R7:R15)</f>
        <v>4</v>
      </c>
      <c r="S16" s="9"/>
      <c r="T16" s="10" t="s">
        <v>38</v>
      </c>
      <c r="U16" s="15">
        <f>SUM(U7:U15)</f>
        <v>36</v>
      </c>
      <c r="V16" s="15">
        <f>SUM(V7:V15)</f>
        <v>39</v>
      </c>
      <c r="W16" s="15">
        <f>SUM(W7:W15)</f>
        <v>39</v>
      </c>
      <c r="X16" s="2">
        <f>SUM(X7:X15)</f>
        <v>4.5</v>
      </c>
      <c r="Y16" s="9"/>
      <c r="Z16" s="10" t="s">
        <v>38</v>
      </c>
      <c r="AA16" s="15">
        <f>SUM(AA7:AA15)</f>
        <v>35</v>
      </c>
      <c r="AB16" s="15">
        <f>SUM(AB7:AB15)</f>
        <v>40</v>
      </c>
      <c r="AC16" s="15">
        <f>SUM(AC7:AC15)</f>
        <v>40</v>
      </c>
      <c r="AD16" s="2">
        <f>SUM(AD7:AD15)</f>
        <v>5</v>
      </c>
      <c r="AE16" s="9"/>
      <c r="AF16" s="10" t="s">
        <v>38</v>
      </c>
      <c r="AG16" s="15">
        <f>SUM(AG7:AG15)</f>
        <v>36</v>
      </c>
      <c r="AH16" s="15">
        <f>SUM(AH7:AH15)</f>
        <v>41</v>
      </c>
      <c r="AI16" s="15">
        <f>SUM(AI7:AI15)</f>
        <v>41</v>
      </c>
      <c r="AJ16" s="2">
        <f>SUM(AJ7:AJ15)</f>
        <v>5.5</v>
      </c>
      <c r="AK16" s="9"/>
      <c r="AL16" s="10" t="s">
        <v>38</v>
      </c>
      <c r="AM16" s="15">
        <f>SUM(AM7:AM15)</f>
        <v>35</v>
      </c>
      <c r="AN16" s="15">
        <f>SUM(AN7:AN15)</f>
        <v>41</v>
      </c>
      <c r="AO16" s="15">
        <f>SUM(AO7:AO15)</f>
        <v>41</v>
      </c>
      <c r="AP16" s="2">
        <f>SUM(AP7:AP15)</f>
        <v>5</v>
      </c>
      <c r="AQ16" s="9"/>
      <c r="AR16" s="10" t="s">
        <v>38</v>
      </c>
      <c r="AS16" s="15">
        <f>SUM(AS7:AS15)</f>
        <v>36</v>
      </c>
      <c r="AT16" s="15">
        <f>SUM(AT7:AT15)</f>
        <v>41</v>
      </c>
      <c r="AU16" s="15">
        <f>SUM(AU7:AU15)</f>
        <v>41</v>
      </c>
      <c r="AV16" s="2">
        <f>SUM(AV7:AV15)</f>
        <v>4.5</v>
      </c>
      <c r="AW16" s="9"/>
      <c r="AX16" s="10" t="s">
        <v>38</v>
      </c>
      <c r="AY16" s="15">
        <f>SUM(AY7:AY15)</f>
        <v>36</v>
      </c>
      <c r="AZ16" s="15">
        <f>SUM(AZ7:AZ15)</f>
        <v>43</v>
      </c>
      <c r="BA16" s="15">
        <f>SUM(BA7:BA15)</f>
        <v>43</v>
      </c>
      <c r="BB16" s="2">
        <f>SUM(BB7:BB15)</f>
        <v>3</v>
      </c>
      <c r="BC16" s="9"/>
      <c r="BD16" s="10" t="s">
        <v>38</v>
      </c>
      <c r="BE16" s="15">
        <f>SUM(BE7:BE15)</f>
        <v>35</v>
      </c>
      <c r="BF16" s="15">
        <f>SUM(BF7:BF15)</f>
        <v>40</v>
      </c>
      <c r="BG16" s="15">
        <f>SUM(BG7:BG15)</f>
        <v>40</v>
      </c>
      <c r="BH16" s="2">
        <f>SUM(BH7:BH15)</f>
        <v>2.5</v>
      </c>
      <c r="BI16" s="9"/>
      <c r="BJ16" s="10" t="s">
        <v>38</v>
      </c>
      <c r="BK16" s="15">
        <f>SUM(BK7:BK15)</f>
        <v>36</v>
      </c>
      <c r="BL16" s="15">
        <f>SUM(BL7:BL15)</f>
        <v>40</v>
      </c>
      <c r="BM16" s="15">
        <f>SUM(BM7:BM15)</f>
        <v>40</v>
      </c>
      <c r="BN16" s="2">
        <f>SUM(BN7:BN15)</f>
        <v>6</v>
      </c>
      <c r="BO16" s="9"/>
      <c r="BP16" s="10" t="s">
        <v>38</v>
      </c>
      <c r="BQ16" s="15">
        <f>SUM(BQ7:BQ15)</f>
        <v>35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36</v>
      </c>
      <c r="BX16" s="15">
        <f>SUM(BX7:BX15)</f>
        <v>46</v>
      </c>
      <c r="BY16" s="15">
        <f>SUM(BY7:BY15)</f>
        <v>46</v>
      </c>
      <c r="BZ16" s="2">
        <f>SUM(BZ7:BZ15)</f>
        <v>3</v>
      </c>
      <c r="CA16" s="9"/>
      <c r="CB16" s="10" t="s">
        <v>38</v>
      </c>
      <c r="CC16" s="15">
        <f>SUM(CC7:CC15)</f>
        <v>35</v>
      </c>
      <c r="CD16" s="15">
        <f>SUM(CD7:CD15)</f>
        <v>42</v>
      </c>
      <c r="CE16" s="15">
        <f>SUM(CE7:CE15)</f>
        <v>42</v>
      </c>
      <c r="CF16" s="2">
        <f>SUM(CF7:CF15)</f>
        <v>5</v>
      </c>
      <c r="CG16" s="9"/>
      <c r="CH16" s="10" t="s">
        <v>38</v>
      </c>
      <c r="CI16" s="15">
        <f>SUM(CI7:CI15)</f>
        <v>36</v>
      </c>
      <c r="CJ16" s="15">
        <f>SUM(CJ7:CJ15)</f>
        <v>42</v>
      </c>
      <c r="CK16" s="15">
        <f>SUM(CK7:CK15)</f>
        <v>42</v>
      </c>
      <c r="CL16" s="2">
        <f>SUM(CL7:CL15)</f>
        <v>5.5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0</v>
      </c>
      <c r="G18" s="9"/>
      <c r="K18" t="s">
        <v>113</v>
      </c>
      <c r="L18" s="2">
        <v>1</v>
      </c>
      <c r="M18" s="9"/>
      <c r="Q18" t="s">
        <v>113</v>
      </c>
      <c r="R18" s="38">
        <v>1</v>
      </c>
      <c r="S18" s="9"/>
      <c r="W18" t="s">
        <v>113</v>
      </c>
      <c r="X18" s="2">
        <v>1</v>
      </c>
      <c r="Y18" s="9"/>
      <c r="AC18" t="s">
        <v>113</v>
      </c>
      <c r="AD18" s="2">
        <v>1</v>
      </c>
      <c r="AE18" s="9"/>
      <c r="AI18" t="s">
        <v>113</v>
      </c>
      <c r="AJ18" s="2">
        <v>1</v>
      </c>
      <c r="AK18" s="9"/>
      <c r="AO18" t="s">
        <v>113</v>
      </c>
      <c r="AP18" s="2">
        <v>0.5</v>
      </c>
      <c r="AQ18" s="9"/>
      <c r="AU18" t="s">
        <v>113</v>
      </c>
      <c r="AV18" s="2">
        <v>0</v>
      </c>
      <c r="AW18" s="9"/>
      <c r="BA18" t="s">
        <v>113</v>
      </c>
      <c r="BB18" s="2">
        <v>0</v>
      </c>
      <c r="BC18" s="9"/>
      <c r="BG18" t="s">
        <v>113</v>
      </c>
      <c r="BH18" s="2">
        <v>0</v>
      </c>
      <c r="BI18" s="9"/>
      <c r="BM18" t="s">
        <v>113</v>
      </c>
      <c r="BN18" s="2">
        <v>1</v>
      </c>
      <c r="BO18" s="9"/>
      <c r="BS18" t="s">
        <v>113</v>
      </c>
      <c r="BU18" s="9"/>
      <c r="BY18" t="s">
        <v>113</v>
      </c>
      <c r="BZ18" s="2">
        <v>0</v>
      </c>
      <c r="CA18" s="9"/>
      <c r="CE18" t="s">
        <v>113</v>
      </c>
      <c r="CF18" s="2">
        <v>1</v>
      </c>
      <c r="CG18" s="9"/>
      <c r="CK18" t="s">
        <v>113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4.5</v>
      </c>
      <c r="G20" s="9"/>
      <c r="K20" t="s">
        <v>114</v>
      </c>
      <c r="L20" s="17">
        <f>SUM(L16:L19)</f>
        <v>6.5</v>
      </c>
      <c r="M20" s="9"/>
      <c r="Q20" t="s">
        <v>114</v>
      </c>
      <c r="R20" s="17">
        <f>SUM(R16:R19)</f>
        <v>5</v>
      </c>
      <c r="S20" s="9"/>
      <c r="W20" t="s">
        <v>114</v>
      </c>
      <c r="X20" s="17">
        <f>SUM(X16:X19)</f>
        <v>5.5</v>
      </c>
      <c r="Y20" s="9"/>
      <c r="AC20" t="s">
        <v>114</v>
      </c>
      <c r="AD20" s="17">
        <f>SUM(AD16:AD19)</f>
        <v>6</v>
      </c>
      <c r="AE20" s="9"/>
      <c r="AI20" t="s">
        <v>114</v>
      </c>
      <c r="AJ20" s="17">
        <f>SUM(AJ16:AJ19)</f>
        <v>6.5</v>
      </c>
      <c r="AK20" s="9"/>
      <c r="AO20" t="s">
        <v>114</v>
      </c>
      <c r="AP20" s="17">
        <f>SUM(AP16:AP19)</f>
        <v>5.5</v>
      </c>
      <c r="AQ20" s="9"/>
      <c r="AU20" t="s">
        <v>114</v>
      </c>
      <c r="AV20" s="17">
        <f>SUM(AV16:AV19)</f>
        <v>4.5</v>
      </c>
      <c r="AW20" s="9"/>
      <c r="BA20" t="s">
        <v>114</v>
      </c>
      <c r="BB20" s="17">
        <f>SUM(BB16:BB19)</f>
        <v>3</v>
      </c>
      <c r="BC20" s="9"/>
      <c r="BG20" t="s">
        <v>114</v>
      </c>
      <c r="BH20" s="17">
        <f>SUM(BH16:BH19)</f>
        <v>2.5</v>
      </c>
      <c r="BI20" s="9"/>
      <c r="BM20" t="s">
        <v>114</v>
      </c>
      <c r="BN20" s="17">
        <f>SUM(BN16:BN19)</f>
        <v>7</v>
      </c>
      <c r="BO20" s="9"/>
      <c r="BS20" t="s">
        <v>114</v>
      </c>
      <c r="BT20" s="17">
        <f>SUM(BT16:BT19)</f>
        <v>0</v>
      </c>
      <c r="BU20" s="9"/>
      <c r="BY20" t="s">
        <v>114</v>
      </c>
      <c r="BZ20" s="17">
        <f>SUM(BZ16:BZ19)</f>
        <v>3</v>
      </c>
      <c r="CA20" s="9"/>
      <c r="CE20" t="s">
        <v>114</v>
      </c>
      <c r="CF20" s="17">
        <f>SUM(CF16:CF19)</f>
        <v>6</v>
      </c>
      <c r="CG20" s="9"/>
      <c r="CK20" t="s">
        <v>114</v>
      </c>
      <c r="CL20" s="17">
        <f>SUM(CL16:CL19)</f>
        <v>6.5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13</v>
      </c>
      <c r="G22" s="9"/>
      <c r="K22" t="s">
        <v>56</v>
      </c>
      <c r="L22" s="2">
        <f>IF(J16=0,0,K16-I16)</f>
        <v>5</v>
      </c>
      <c r="M22" s="9"/>
      <c r="Q22" t="s">
        <v>56</v>
      </c>
      <c r="R22" s="40">
        <f>IF(P16=0,0,Q16-O16)</f>
        <v>8</v>
      </c>
      <c r="S22" s="9"/>
      <c r="W22" t="s">
        <v>56</v>
      </c>
      <c r="X22" s="2">
        <f>IF(V16=0,0,W16-U16)</f>
        <v>3</v>
      </c>
      <c r="Y22" s="9"/>
      <c r="AC22" t="s">
        <v>56</v>
      </c>
      <c r="AD22" s="2">
        <f>IF(AB16=0,0,AC16-AA16)</f>
        <v>5</v>
      </c>
      <c r="AE22" s="9"/>
      <c r="AI22" t="s">
        <v>56</v>
      </c>
      <c r="AJ22" s="2">
        <f>IF(AH16=0,0,AI16-AG16)</f>
        <v>5</v>
      </c>
      <c r="AK22" s="9"/>
      <c r="AO22" t="s">
        <v>56</v>
      </c>
      <c r="AP22" s="2">
        <f>IF(AN16=0,0,AO16-AM16)</f>
        <v>6</v>
      </c>
      <c r="AQ22" s="9"/>
      <c r="AU22" t="s">
        <v>56</v>
      </c>
      <c r="AV22" s="2">
        <f>IF(AT16=0,0,AU16-AS16)</f>
        <v>5</v>
      </c>
      <c r="AW22" s="9"/>
      <c r="BA22" t="s">
        <v>56</v>
      </c>
      <c r="BB22" s="2">
        <f>IF(AZ16=0,0,BA16-AY16)</f>
        <v>7</v>
      </c>
      <c r="BC22" s="9"/>
      <c r="BG22" t="s">
        <v>56</v>
      </c>
      <c r="BH22" s="2">
        <f>IF(BF16=0,0,BG16-BE16)</f>
        <v>5</v>
      </c>
      <c r="BI22" s="9"/>
      <c r="BM22" t="s">
        <v>56</v>
      </c>
      <c r="BN22" s="2">
        <f>IF(BL16=0,0,BM16-BK16)</f>
        <v>4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10</v>
      </c>
      <c r="CA22" s="9"/>
      <c r="CE22" t="s">
        <v>56</v>
      </c>
      <c r="CF22" s="2">
        <f>IF(CD16=0,0,CE16-CC16)</f>
        <v>7</v>
      </c>
      <c r="CG22" s="9"/>
      <c r="CK22" t="s">
        <v>56</v>
      </c>
      <c r="CL22" s="2">
        <f>IF(CJ16=0,0,CK16-CI16)</f>
        <v>6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T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T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W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4.5</v>
      </c>
      <c r="D29" s="2"/>
      <c r="E29" s="25">
        <f>IF(D16&gt;0,1,0)</f>
        <v>1</v>
      </c>
      <c r="F29" s="2">
        <f t="shared" ref="F29:F43" si="45">E29</f>
        <v>1</v>
      </c>
      <c r="G29" s="20"/>
      <c r="I29" s="35">
        <v>1</v>
      </c>
      <c r="J29" s="2">
        <f>AVERAGE(J7,AB7,AN7,BF7,BR7,CD7)</f>
        <v>4.2</v>
      </c>
      <c r="K29" s="40">
        <f>MIN(J7,AB7,AN7,BF7,BR7,CD7)</f>
        <v>4</v>
      </c>
      <c r="L29" s="15">
        <f>MAX(J7,AB7,AN7,BF7,BR7,CD7)</f>
        <v>5</v>
      </c>
      <c r="M29" s="20"/>
    </row>
    <row r="30" spans="1:91" x14ac:dyDescent="0.2">
      <c r="A30" s="20"/>
      <c r="B30" t="s">
        <v>41</v>
      </c>
      <c r="C30" s="2">
        <f>L20</f>
        <v>6.5</v>
      </c>
      <c r="D30" s="2">
        <f t="shared" ref="D30:D43" si="46">C30</f>
        <v>6.5</v>
      </c>
      <c r="E30" s="25">
        <f>IF(J16&gt;0,1,0)</f>
        <v>1</v>
      </c>
      <c r="F30" s="2">
        <f t="shared" si="45"/>
        <v>1</v>
      </c>
      <c r="G30" s="20"/>
      <c r="I30" s="35">
        <v>2</v>
      </c>
      <c r="J30" s="2">
        <f t="shared" ref="J30:J37" si="47">AVERAGE(J8,AB8,AN8,BF8,BR8,CD8)</f>
        <v>5</v>
      </c>
      <c r="K30" s="40">
        <f t="shared" ref="K30:K37" si="48">MIN(J8,AB8,AN8,BF8,BR8,CD8)</f>
        <v>4</v>
      </c>
      <c r="L30" s="15">
        <f t="shared" ref="L30:L37" si="49">MAX(J8,AB8,AN8,BF8,BR8,CD8)</f>
        <v>6</v>
      </c>
      <c r="M30" s="20"/>
    </row>
    <row r="31" spans="1:91" x14ac:dyDescent="0.2">
      <c r="A31" s="20"/>
      <c r="B31" t="s">
        <v>42</v>
      </c>
      <c r="C31" s="2">
        <f>R20</f>
        <v>5</v>
      </c>
      <c r="D31" s="2">
        <f t="shared" si="46"/>
        <v>5</v>
      </c>
      <c r="E31" s="25">
        <f>IF(P16&gt;0,1,0)</f>
        <v>1</v>
      </c>
      <c r="F31" s="2">
        <f t="shared" si="45"/>
        <v>1</v>
      </c>
      <c r="G31" s="20"/>
      <c r="I31" s="35">
        <v>3</v>
      </c>
      <c r="J31" s="2">
        <f t="shared" si="47"/>
        <v>5.2</v>
      </c>
      <c r="K31" s="40">
        <f t="shared" si="48"/>
        <v>4</v>
      </c>
      <c r="L31" s="15">
        <f t="shared" si="49"/>
        <v>6</v>
      </c>
      <c r="M31" s="20"/>
    </row>
    <row r="32" spans="1:91" x14ac:dyDescent="0.2">
      <c r="A32" s="20"/>
      <c r="B32" t="s">
        <v>43</v>
      </c>
      <c r="C32" s="2">
        <f>X20</f>
        <v>5.5</v>
      </c>
      <c r="D32" s="2">
        <f t="shared" si="46"/>
        <v>5.5</v>
      </c>
      <c r="E32" s="25">
        <f>IF(V16&gt;0,1,0)</f>
        <v>1</v>
      </c>
      <c r="F32" s="2">
        <f t="shared" si="45"/>
        <v>1</v>
      </c>
      <c r="G32" s="20"/>
      <c r="I32" s="35">
        <v>4</v>
      </c>
      <c r="J32" s="2">
        <f t="shared" si="47"/>
        <v>4.5999999999999996</v>
      </c>
      <c r="K32" s="40">
        <f t="shared" si="48"/>
        <v>4</v>
      </c>
      <c r="L32" s="15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6</v>
      </c>
      <c r="D33" s="2">
        <f t="shared" si="46"/>
        <v>6</v>
      </c>
      <c r="E33" s="25">
        <f>IF(AB16&gt;0,1,0)</f>
        <v>1</v>
      </c>
      <c r="F33" s="2">
        <f t="shared" si="45"/>
        <v>1</v>
      </c>
      <c r="G33" s="20"/>
      <c r="I33" s="35">
        <v>5</v>
      </c>
      <c r="J33" s="2">
        <f t="shared" si="47"/>
        <v>2.8</v>
      </c>
      <c r="K33" s="40">
        <f t="shared" si="48"/>
        <v>2</v>
      </c>
      <c r="L33" s="15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6.5</v>
      </c>
      <c r="D34" s="2">
        <f t="shared" si="46"/>
        <v>6.5</v>
      </c>
      <c r="E34" s="25">
        <f>IF(AH16&gt;0,1,0)</f>
        <v>1</v>
      </c>
      <c r="F34" s="2">
        <f t="shared" si="45"/>
        <v>1</v>
      </c>
      <c r="G34" s="20"/>
      <c r="I34" s="35">
        <v>6</v>
      </c>
      <c r="J34" s="2">
        <f t="shared" si="47"/>
        <v>4.4000000000000004</v>
      </c>
      <c r="K34" s="40">
        <f t="shared" si="48"/>
        <v>4</v>
      </c>
      <c r="L34" s="15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5.5</v>
      </c>
      <c r="D35" s="2">
        <f t="shared" si="46"/>
        <v>5.5</v>
      </c>
      <c r="E35" s="25">
        <f>IF(AN16&gt;0,1,0)</f>
        <v>1</v>
      </c>
      <c r="F35" s="2">
        <f t="shared" si="45"/>
        <v>1</v>
      </c>
      <c r="G35" s="20"/>
      <c r="I35" s="35">
        <v>7</v>
      </c>
      <c r="J35" s="2">
        <f t="shared" si="47"/>
        <v>4.4000000000000004</v>
      </c>
      <c r="K35" s="40">
        <f t="shared" si="48"/>
        <v>3</v>
      </c>
      <c r="L35" s="15">
        <f t="shared" si="49"/>
        <v>5</v>
      </c>
      <c r="M35" s="20"/>
    </row>
    <row r="36" spans="1:18" x14ac:dyDescent="0.2">
      <c r="A36" s="20"/>
      <c r="B36" t="s">
        <v>47</v>
      </c>
      <c r="C36" s="2">
        <f>AV20</f>
        <v>4.5</v>
      </c>
      <c r="D36" s="2">
        <f t="shared" si="46"/>
        <v>4.5</v>
      </c>
      <c r="E36" s="25">
        <f>IF(AT16&gt;0,1,0)</f>
        <v>1</v>
      </c>
      <c r="F36" s="2">
        <f t="shared" si="45"/>
        <v>1</v>
      </c>
      <c r="G36" s="20"/>
      <c r="I36" s="35">
        <v>8</v>
      </c>
      <c r="J36" s="2">
        <f t="shared" si="47"/>
        <v>3.6</v>
      </c>
      <c r="K36" s="40">
        <f t="shared" si="48"/>
        <v>3</v>
      </c>
      <c r="L36" s="15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3</v>
      </c>
      <c r="D37" s="2"/>
      <c r="E37" s="25">
        <f>IF(AZ16&gt;0,1,0)</f>
        <v>1</v>
      </c>
      <c r="F37" s="2">
        <f t="shared" si="45"/>
        <v>1</v>
      </c>
      <c r="G37" s="20"/>
      <c r="I37" s="35">
        <v>9</v>
      </c>
      <c r="J37" s="2">
        <f t="shared" si="47"/>
        <v>6.4</v>
      </c>
      <c r="K37" s="40">
        <f t="shared" si="48"/>
        <v>4</v>
      </c>
      <c r="L37" s="15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2.5</v>
      </c>
      <c r="D38" s="2"/>
      <c r="E38" s="25">
        <f>IF(BF16&gt;0,1,0)</f>
        <v>1</v>
      </c>
      <c r="F38" s="2">
        <v>1</v>
      </c>
      <c r="G38" s="20"/>
      <c r="I38" s="36" t="s">
        <v>118</v>
      </c>
      <c r="J38" s="37">
        <f>SUM(J29:J37)</f>
        <v>40.6</v>
      </c>
      <c r="K38" s="337">
        <f>SUM(K29:K37)</f>
        <v>32</v>
      </c>
      <c r="L38" s="337">
        <f>SUM(L29:L37)</f>
        <v>48</v>
      </c>
      <c r="M38" s="20"/>
    </row>
    <row r="39" spans="1:18" x14ac:dyDescent="0.2">
      <c r="A39" s="20"/>
      <c r="B39" t="s">
        <v>50</v>
      </c>
      <c r="C39" s="2">
        <f>BN20</f>
        <v>7</v>
      </c>
      <c r="D39" s="2">
        <f t="shared" si="46"/>
        <v>7</v>
      </c>
      <c r="E39" s="25">
        <f>IF(BL16&gt;0,1,0)</f>
        <v>1</v>
      </c>
      <c r="F39" s="2">
        <f t="shared" si="45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6"/>
        <v>0</v>
      </c>
      <c r="E40" s="25">
        <f>IF(BR16&gt;0,1,0)</f>
        <v>0</v>
      </c>
      <c r="F40" s="2">
        <f t="shared" si="45"/>
        <v>0</v>
      </c>
      <c r="G40" s="20"/>
      <c r="I40" s="35">
        <v>10</v>
      </c>
      <c r="J40" s="123">
        <f>AVERAGE(D7,P7,V7,AH7,AZ7,BL7,BX7,CJ7)</f>
        <v>5</v>
      </c>
      <c r="K40" s="40">
        <f>MIN(D7,P7,V7,AH7,AZ7,BL7,BX7,CJ7)</f>
        <v>4</v>
      </c>
      <c r="L40" s="15">
        <f>MAX(D7,P7,V7,AH7,AZ7,BL7,BX7,CJ7)</f>
        <v>7</v>
      </c>
      <c r="M40" s="20"/>
    </row>
    <row r="41" spans="1:18" x14ac:dyDescent="0.2">
      <c r="A41" s="20"/>
      <c r="B41" t="s">
        <v>52</v>
      </c>
      <c r="C41" s="2">
        <f>BZ20</f>
        <v>3</v>
      </c>
      <c r="D41" s="2"/>
      <c r="E41" s="25">
        <f>IF(BX16&gt;0,1,0)</f>
        <v>1</v>
      </c>
      <c r="F41" s="2">
        <f t="shared" si="45"/>
        <v>1</v>
      </c>
      <c r="G41" s="20"/>
      <c r="I41" s="35">
        <v>11</v>
      </c>
      <c r="J41" s="123">
        <f t="shared" ref="J41:J48" si="50">AVERAGE(D8,P8,V8,AH8,AZ8,BL8,BX8,CJ8)</f>
        <v>5.25</v>
      </c>
      <c r="K41" s="40">
        <f t="shared" ref="K41:K48" si="51">MIN(D8,P8,V8,AH8,AZ8,BL8,BX8,CJ8)</f>
        <v>4</v>
      </c>
      <c r="L41" s="15">
        <f t="shared" ref="L41:L48" si="52">MAX(D8,P8,V8,AH8,AZ8,BL8,BX8,CJ8)</f>
        <v>8</v>
      </c>
      <c r="M41" s="20"/>
    </row>
    <row r="42" spans="1:18" x14ac:dyDescent="0.2">
      <c r="A42" s="20"/>
      <c r="B42" t="s">
        <v>53</v>
      </c>
      <c r="C42" s="2">
        <f>CF20</f>
        <v>6</v>
      </c>
      <c r="D42" s="2">
        <f t="shared" si="46"/>
        <v>6</v>
      </c>
      <c r="E42" s="25">
        <f>IF(CD16&gt;0,1,0)</f>
        <v>1</v>
      </c>
      <c r="F42" s="2">
        <f t="shared" si="45"/>
        <v>1</v>
      </c>
      <c r="G42" s="20"/>
      <c r="I42" s="35">
        <v>12</v>
      </c>
      <c r="J42" s="123">
        <f t="shared" si="50"/>
        <v>3.75</v>
      </c>
      <c r="K42" s="40">
        <f t="shared" si="51"/>
        <v>3</v>
      </c>
      <c r="L42" s="15">
        <f t="shared" si="52"/>
        <v>5</v>
      </c>
      <c r="M42" s="20"/>
    </row>
    <row r="43" spans="1:18" x14ac:dyDescent="0.2">
      <c r="A43" s="20"/>
      <c r="B43" t="s">
        <v>54</v>
      </c>
      <c r="C43" s="26">
        <f>CL20</f>
        <v>6.5</v>
      </c>
      <c r="D43" s="26">
        <f t="shared" si="46"/>
        <v>6.5</v>
      </c>
      <c r="E43" s="27">
        <f>IF(CJ16&gt;0,1,0)</f>
        <v>1</v>
      </c>
      <c r="F43" s="26">
        <f t="shared" si="45"/>
        <v>1</v>
      </c>
      <c r="G43" s="20"/>
      <c r="I43" s="35">
        <v>13</v>
      </c>
      <c r="J43" s="123">
        <f t="shared" si="50"/>
        <v>4.75</v>
      </c>
      <c r="K43" s="40">
        <f t="shared" si="51"/>
        <v>4</v>
      </c>
      <c r="L43" s="15">
        <f t="shared" si="52"/>
        <v>6</v>
      </c>
      <c r="M43" s="20"/>
    </row>
    <row r="44" spans="1:18" x14ac:dyDescent="0.2">
      <c r="A44" s="20"/>
      <c r="B44" t="s">
        <v>38</v>
      </c>
      <c r="C44" s="2">
        <f>SUM(C29:C43)</f>
        <v>72</v>
      </c>
      <c r="D44" s="2">
        <f>SUM(D29:D43)</f>
        <v>59</v>
      </c>
      <c r="E44" s="25">
        <f>SUM(E29:E43)</f>
        <v>14</v>
      </c>
      <c r="F44" s="2">
        <f>SUM(F29:F43)</f>
        <v>14</v>
      </c>
      <c r="G44" s="20"/>
      <c r="I44" s="35">
        <v>14</v>
      </c>
      <c r="J44" s="123">
        <f t="shared" si="50"/>
        <v>5</v>
      </c>
      <c r="K44" s="40">
        <f t="shared" si="51"/>
        <v>4</v>
      </c>
      <c r="L44" s="15">
        <f t="shared" si="52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3.625</v>
      </c>
      <c r="K45" s="40">
        <f t="shared" si="51"/>
        <v>3</v>
      </c>
      <c r="L45" s="15">
        <f t="shared" si="52"/>
        <v>6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5.375</v>
      </c>
      <c r="K46" s="40">
        <f t="shared" si="51"/>
        <v>4</v>
      </c>
      <c r="L46" s="15">
        <f t="shared" si="52"/>
        <v>7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123">
        <f t="shared" si="50"/>
        <v>4.625</v>
      </c>
      <c r="K47" s="40">
        <f t="shared" si="51"/>
        <v>3</v>
      </c>
      <c r="L47" s="15">
        <f t="shared" si="52"/>
        <v>6</v>
      </c>
      <c r="M47" s="20"/>
      <c r="R47" s="2"/>
    </row>
    <row r="48" spans="1:18" x14ac:dyDescent="0.2">
      <c r="A48" s="20"/>
      <c r="B48" t="s">
        <v>16</v>
      </c>
      <c r="C48" s="25">
        <f t="shared" si="53"/>
        <v>6</v>
      </c>
      <c r="G48" s="20"/>
      <c r="I48" s="35">
        <v>18</v>
      </c>
      <c r="J48" s="123">
        <f t="shared" si="50"/>
        <v>5.75</v>
      </c>
      <c r="K48" s="40">
        <f t="shared" si="51"/>
        <v>5</v>
      </c>
      <c r="L48" s="15">
        <f t="shared" si="52"/>
        <v>7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51</v>
      </c>
      <c r="G49" s="20"/>
      <c r="I49" s="36" t="s">
        <v>120</v>
      </c>
      <c r="J49" s="37">
        <f>SUM(J40:J48)</f>
        <v>43.125</v>
      </c>
      <c r="K49" s="337">
        <f>SUM(K40:K48)</f>
        <v>34</v>
      </c>
      <c r="L49" s="337">
        <f>SUM(L40:L48)</f>
        <v>58</v>
      </c>
      <c r="M49" s="20"/>
      <c r="R49" s="2"/>
    </row>
    <row r="50" spans="1:18" x14ac:dyDescent="0.2">
      <c r="A50" s="20"/>
      <c r="B50" t="s">
        <v>121</v>
      </c>
      <c r="C50" s="25">
        <f t="shared" si="54"/>
        <v>47</v>
      </c>
      <c r="G50" s="20"/>
      <c r="H50" s="20"/>
      <c r="I50" s="20"/>
      <c r="J50" s="20"/>
      <c r="K50" s="339"/>
      <c r="L50" s="338"/>
      <c r="M50" s="20"/>
      <c r="R50" s="2"/>
    </row>
    <row r="51" spans="1:18" x14ac:dyDescent="0.2">
      <c r="A51" s="20"/>
      <c r="B51" t="s">
        <v>122</v>
      </c>
      <c r="C51" s="25">
        <f t="shared" si="54"/>
        <v>18</v>
      </c>
      <c r="G51" s="20"/>
      <c r="K51" s="40">
        <f t="shared" ref="K51:L51" si="55">K38+K49</f>
        <v>66</v>
      </c>
      <c r="L51" s="40">
        <f t="shared" si="55"/>
        <v>106</v>
      </c>
      <c r="R51" s="2"/>
    </row>
    <row r="52" spans="1:18" x14ac:dyDescent="0.2">
      <c r="A52" s="20"/>
      <c r="B52" t="s">
        <v>12</v>
      </c>
      <c r="C52" s="25">
        <f t="shared" si="54"/>
        <v>4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126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6</v>
      </c>
      <c r="E56" s="31" t="str">
        <f t="shared" ref="E56:E64" si="57">IF(D56&lt;&gt;0,IF((D56-C56)=-1,"Birdie",IF((D56-C56)=-2,"Eagle",IF((D56-C56)=0,"Par",IF((D56-C56)=1,"bogey",IF((D56-C56)=2,"Double bogey","Other"))))),"  ")</f>
        <v>Double bogey</v>
      </c>
      <c r="H56" s="33" t="s">
        <v>123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8</v>
      </c>
      <c r="E57" s="31" t="str">
        <f t="shared" si="57"/>
        <v>Other</v>
      </c>
      <c r="H57" t="s">
        <v>124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4</v>
      </c>
      <c r="E58" s="31" t="str">
        <f t="shared" si="57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4</v>
      </c>
      <c r="E59" s="31" t="str">
        <f t="shared" si="57"/>
        <v>Par</v>
      </c>
      <c r="H59" t="s">
        <v>9</v>
      </c>
      <c r="I59" s="25">
        <f>COUNTIF(E56:E64,"Par")</f>
        <v>1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5</v>
      </c>
      <c r="E60" s="31" t="str">
        <f t="shared" si="57"/>
        <v>bogey</v>
      </c>
      <c r="H60" t="s">
        <v>125</v>
      </c>
      <c r="I60" s="25">
        <f>COUNTIF(E56:E64,"bogey")</f>
        <v>5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6</v>
      </c>
      <c r="E61" s="31" t="str">
        <f t="shared" si="57"/>
        <v>Other</v>
      </c>
      <c r="H61" t="s">
        <v>126</v>
      </c>
      <c r="I61" s="25">
        <f>COUNTIF(E56:E64,"Double bogey")</f>
        <v>1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6</v>
      </c>
      <c r="E62" s="31" t="str">
        <f t="shared" si="57"/>
        <v>bogey</v>
      </c>
      <c r="H62" t="s">
        <v>12</v>
      </c>
      <c r="I62" s="25">
        <f>COUNTIF(E56:E64,"Other")</f>
        <v>2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5</v>
      </c>
      <c r="E63" s="31" t="str">
        <f t="shared" si="57"/>
        <v>bogey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6</v>
      </c>
      <c r="E64" s="31" t="str">
        <f t="shared" si="57"/>
        <v>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4</v>
      </c>
      <c r="E67" s="31" t="str">
        <f t="shared" ref="E67:E75" si="59">IF(D67&lt;&gt;0,IF((D67-C67)=-1,"Birdie",IF((D67-C67)=-2,"Eagle",IF((D67-C67)=0,"Par",IF((D67-C67)=1,"bogey",IF((D67-C67)=2,"Double bogey","Other"))))),"  ")</f>
        <v>Par</v>
      </c>
      <c r="H67" s="33" t="s">
        <v>123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6</v>
      </c>
      <c r="E68" s="31" t="str">
        <f t="shared" si="59"/>
        <v>Double bogey</v>
      </c>
      <c r="H68" t="s">
        <v>124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4</v>
      </c>
      <c r="E69" s="31" t="str">
        <f t="shared" si="59"/>
        <v>Par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4</v>
      </c>
      <c r="E70" s="31" t="str">
        <f t="shared" si="59"/>
        <v>Par</v>
      </c>
      <c r="H70" t="s">
        <v>9</v>
      </c>
      <c r="I70" s="25">
        <f>COUNTIF(E67:E75,"Par")</f>
        <v>6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3</v>
      </c>
      <c r="E71" s="31" t="str">
        <f t="shared" si="59"/>
        <v>Par</v>
      </c>
      <c r="H71" t="s">
        <v>125</v>
      </c>
      <c r="I71" s="25">
        <f>COUNTIF(E67:E75,"bogey")</f>
        <v>1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4</v>
      </c>
      <c r="E72" s="31" t="str">
        <f t="shared" si="59"/>
        <v>Par</v>
      </c>
      <c r="H72" t="s">
        <v>126</v>
      </c>
      <c r="I72" s="25">
        <f>COUNTIF(E67:E75,"Double bogey")</f>
        <v>2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5</v>
      </c>
      <c r="E73" s="31" t="str">
        <f t="shared" si="59"/>
        <v>bogey</v>
      </c>
      <c r="H73" t="s">
        <v>12</v>
      </c>
      <c r="I73" s="25">
        <f>COUNTIF(E67:E75,"Other")</f>
        <v>0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3</v>
      </c>
      <c r="E74" s="31" t="str">
        <f t="shared" si="59"/>
        <v>Par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7</v>
      </c>
      <c r="E75" s="31" t="str">
        <f t="shared" si="59"/>
        <v>Double 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7</v>
      </c>
      <c r="E78" s="31" t="str">
        <f t="shared" ref="E78:E86" si="61">IF(D78&lt;&gt;0,IF((D78-C78)=-1,"Birdie",IF((D78-C78)=-2,"Eagle",IF((D78-C78)=0,"Par",IF((D78-C78)=1,"bogey",IF((D78-C78)=2,"Double bogey","Other"))))),"  ")</f>
        <v>Other</v>
      </c>
      <c r="H78" s="33" t="s">
        <v>123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4</v>
      </c>
      <c r="E79" s="31" t="str">
        <f t="shared" si="61"/>
        <v>Par</v>
      </c>
      <c r="H79" t="s">
        <v>124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3</v>
      </c>
      <c r="E80" s="31" t="str">
        <f t="shared" si="61"/>
        <v>Par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6</v>
      </c>
      <c r="E81" s="31" t="str">
        <f t="shared" si="61"/>
        <v>Double bogey</v>
      </c>
      <c r="H81" t="s">
        <v>9</v>
      </c>
      <c r="I81" s="25">
        <f>COUNTIF(E78:E86,"Par")</f>
        <v>4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5</v>
      </c>
      <c r="E82" s="31" t="str">
        <f t="shared" si="61"/>
        <v>bogey</v>
      </c>
      <c r="H82" t="s">
        <v>125</v>
      </c>
      <c r="I82" s="25">
        <f>COUNTIF(E78:E86,"bogey")</f>
        <v>3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3</v>
      </c>
      <c r="E83" s="31" t="str">
        <f t="shared" si="61"/>
        <v>Par</v>
      </c>
      <c r="H83" t="s">
        <v>126</v>
      </c>
      <c r="I83" s="25">
        <f>COUNTIF(E78:E86,"Double bogey")</f>
        <v>1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5</v>
      </c>
      <c r="E84" s="31" t="str">
        <f t="shared" si="61"/>
        <v>Par</v>
      </c>
      <c r="H84" t="s">
        <v>12</v>
      </c>
      <c r="I84" s="25">
        <f>COUNTIF(E78:E86,"Other")</f>
        <v>1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5</v>
      </c>
      <c r="E85" s="31" t="str">
        <f t="shared" si="61"/>
        <v>bogey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6</v>
      </c>
      <c r="E86" s="31" t="str">
        <f t="shared" si="61"/>
        <v>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2">T7</f>
        <v>10</v>
      </c>
      <c r="C89" s="31">
        <f t="shared" si="62"/>
        <v>4</v>
      </c>
      <c r="D89" s="32">
        <f t="shared" si="62"/>
        <v>4</v>
      </c>
      <c r="E89" s="31" t="str">
        <f t="shared" ref="E89:E97" si="63">IF(D89&lt;&gt;0,IF((D89-C89)=-1,"Birdie",IF((D89-C89)=-2,"Eagle",IF((D89-C89)=0,"Par",IF((D89-C89)=1,"bogey",IF((D89-C89)=2,"Double bogey","Other"))))),"  ")</f>
        <v>Par</v>
      </c>
      <c r="H89" s="33" t="s">
        <v>123</v>
      </c>
    </row>
    <row r="90" spans="2:9" x14ac:dyDescent="0.2">
      <c r="B90" s="31">
        <f t="shared" si="62"/>
        <v>11</v>
      </c>
      <c r="C90" s="31">
        <f t="shared" si="62"/>
        <v>4</v>
      </c>
      <c r="D90" s="32">
        <f t="shared" si="62"/>
        <v>4</v>
      </c>
      <c r="E90" s="31" t="str">
        <f t="shared" si="63"/>
        <v>Par</v>
      </c>
      <c r="H90" t="s">
        <v>124</v>
      </c>
      <c r="I90" s="25">
        <f>COUNTIF(E89:E97,"Eagle")</f>
        <v>0</v>
      </c>
    </row>
    <row r="91" spans="2:9" x14ac:dyDescent="0.2">
      <c r="B91" s="31">
        <f t="shared" si="62"/>
        <v>12</v>
      </c>
      <c r="C91" s="31">
        <f t="shared" si="62"/>
        <v>3</v>
      </c>
      <c r="D91" s="32">
        <f t="shared" si="62"/>
        <v>4</v>
      </c>
      <c r="E91" s="31" t="str">
        <f t="shared" si="63"/>
        <v>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13</v>
      </c>
      <c r="C92" s="31">
        <f t="shared" si="62"/>
        <v>4</v>
      </c>
      <c r="D92" s="32">
        <f t="shared" si="62"/>
        <v>4</v>
      </c>
      <c r="E92" s="31" t="str">
        <f t="shared" si="63"/>
        <v>Par</v>
      </c>
      <c r="H92" t="s">
        <v>9</v>
      </c>
      <c r="I92" s="25">
        <f>COUNTIF(E89:E97,"Par")</f>
        <v>6</v>
      </c>
    </row>
    <row r="93" spans="2:9" x14ac:dyDescent="0.2">
      <c r="B93" s="31">
        <f t="shared" si="62"/>
        <v>14</v>
      </c>
      <c r="C93" s="31">
        <f t="shared" si="62"/>
        <v>4</v>
      </c>
      <c r="D93" s="32">
        <f t="shared" si="62"/>
        <v>5</v>
      </c>
      <c r="E93" s="31" t="str">
        <f t="shared" si="63"/>
        <v>bogey</v>
      </c>
      <c r="H93" t="s">
        <v>125</v>
      </c>
      <c r="I93" s="25">
        <f>COUNTIF(E89:E97,"bogey")</f>
        <v>3</v>
      </c>
    </row>
    <row r="94" spans="2:9" x14ac:dyDescent="0.2">
      <c r="B94" s="31">
        <f t="shared" si="62"/>
        <v>15</v>
      </c>
      <c r="C94" s="31">
        <f t="shared" si="62"/>
        <v>3</v>
      </c>
      <c r="D94" s="32">
        <f t="shared" si="62"/>
        <v>4</v>
      </c>
      <c r="E94" s="31" t="str">
        <f t="shared" si="63"/>
        <v>bogey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2"/>
        <v>16</v>
      </c>
      <c r="C95" s="31">
        <f t="shared" si="62"/>
        <v>5</v>
      </c>
      <c r="D95" s="32">
        <f t="shared" si="62"/>
        <v>5</v>
      </c>
      <c r="E95" s="31" t="str">
        <f t="shared" si="63"/>
        <v>Par</v>
      </c>
      <c r="H95" t="s">
        <v>12</v>
      </c>
      <c r="I95" s="25">
        <f>COUNTIF(E89:E97,"Other")</f>
        <v>0</v>
      </c>
    </row>
    <row r="96" spans="2:9" x14ac:dyDescent="0.2">
      <c r="B96" s="31">
        <f t="shared" si="62"/>
        <v>17</v>
      </c>
      <c r="C96" s="31">
        <f t="shared" si="62"/>
        <v>4</v>
      </c>
      <c r="D96" s="32">
        <f t="shared" si="62"/>
        <v>4</v>
      </c>
      <c r="E96" s="31" t="str">
        <f t="shared" si="63"/>
        <v>Par</v>
      </c>
    </row>
    <row r="97" spans="2:9" x14ac:dyDescent="0.2">
      <c r="B97" s="31">
        <f t="shared" si="62"/>
        <v>18</v>
      </c>
      <c r="C97" s="31">
        <f t="shared" si="62"/>
        <v>5</v>
      </c>
      <c r="D97" s="32">
        <f t="shared" si="62"/>
        <v>5</v>
      </c>
      <c r="E97" s="31" t="str">
        <f t="shared" si="63"/>
        <v>Par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4">Z7</f>
        <v>1</v>
      </c>
      <c r="C100" s="31">
        <f t="shared" si="64"/>
        <v>4</v>
      </c>
      <c r="D100" s="32">
        <f t="shared" si="64"/>
        <v>4</v>
      </c>
      <c r="E100" s="31" t="str">
        <f t="shared" ref="E100:E108" si="65">IF(D100&lt;&gt;0,IF((D100-C100)=-1,"Birdie",IF((D100-C100)=-2,"Eagle",IF((D100-C100)=0,"Par",IF((D100-C100)=1,"bogey",IF((D100-C100)=2,"Double bogey","Other"))))),"  ")</f>
        <v>Par</v>
      </c>
      <c r="H100" s="33" t="s">
        <v>123</v>
      </c>
    </row>
    <row r="101" spans="2:9" x14ac:dyDescent="0.2">
      <c r="B101" s="31">
        <f t="shared" si="64"/>
        <v>2</v>
      </c>
      <c r="C101" s="31">
        <f t="shared" si="64"/>
        <v>4</v>
      </c>
      <c r="D101" s="32">
        <f t="shared" si="64"/>
        <v>4</v>
      </c>
      <c r="E101" s="31" t="str">
        <f t="shared" si="65"/>
        <v>Par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4"/>
        <v>3</v>
      </c>
      <c r="C102" s="31">
        <f t="shared" si="64"/>
        <v>4</v>
      </c>
      <c r="D102" s="32">
        <f t="shared" si="64"/>
        <v>5</v>
      </c>
      <c r="E102" s="31" t="str">
        <f t="shared" si="65"/>
        <v>bogey</v>
      </c>
      <c r="H102" t="s">
        <v>8</v>
      </c>
      <c r="I102" s="25">
        <f>COUNTIF(E100:E108,"Birdie")</f>
        <v>1</v>
      </c>
    </row>
    <row r="103" spans="2:9" x14ac:dyDescent="0.2">
      <c r="B103" s="31">
        <f t="shared" si="64"/>
        <v>4</v>
      </c>
      <c r="C103" s="31">
        <f t="shared" si="64"/>
        <v>4</v>
      </c>
      <c r="D103" s="32">
        <f t="shared" si="64"/>
        <v>5</v>
      </c>
      <c r="E103" s="31" t="str">
        <f t="shared" si="65"/>
        <v>bogey</v>
      </c>
      <c r="H103" t="s">
        <v>9</v>
      </c>
      <c r="I103" s="25">
        <f>COUNTIF(E100:E108,"Par")</f>
        <v>4</v>
      </c>
    </row>
    <row r="104" spans="2:9" x14ac:dyDescent="0.2">
      <c r="B104" s="31">
        <f t="shared" si="64"/>
        <v>5</v>
      </c>
      <c r="C104" s="31">
        <f t="shared" si="64"/>
        <v>3</v>
      </c>
      <c r="D104" s="32">
        <f t="shared" si="64"/>
        <v>2</v>
      </c>
      <c r="E104" s="31" t="str">
        <f t="shared" si="65"/>
        <v>Birdie</v>
      </c>
      <c r="H104" t="s">
        <v>125</v>
      </c>
      <c r="I104" s="25">
        <f>COUNTIF(E100:E108,"bogey")</f>
        <v>3</v>
      </c>
    </row>
    <row r="105" spans="2:9" x14ac:dyDescent="0.2">
      <c r="B105" s="31">
        <f t="shared" si="64"/>
        <v>6</v>
      </c>
      <c r="C105" s="31">
        <f t="shared" si="64"/>
        <v>4</v>
      </c>
      <c r="D105" s="32">
        <f t="shared" si="64"/>
        <v>4</v>
      </c>
      <c r="E105" s="31" t="str">
        <f t="shared" si="65"/>
        <v>Par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4"/>
        <v>7</v>
      </c>
      <c r="C106" s="31">
        <f t="shared" si="64"/>
        <v>4</v>
      </c>
      <c r="D106" s="32">
        <f t="shared" si="64"/>
        <v>4</v>
      </c>
      <c r="E106" s="31" t="str">
        <f t="shared" si="65"/>
        <v>Par</v>
      </c>
      <c r="H106" t="s">
        <v>12</v>
      </c>
      <c r="I106" s="25">
        <f>COUNTIF(E100:E108,"Other")</f>
        <v>1</v>
      </c>
    </row>
    <row r="107" spans="2:9" x14ac:dyDescent="0.2">
      <c r="B107" s="31">
        <f t="shared" si="64"/>
        <v>8</v>
      </c>
      <c r="C107" s="31">
        <f t="shared" si="64"/>
        <v>3</v>
      </c>
      <c r="D107" s="32">
        <f t="shared" si="64"/>
        <v>4</v>
      </c>
      <c r="E107" s="31" t="str">
        <f t="shared" si="65"/>
        <v>bogey</v>
      </c>
    </row>
    <row r="108" spans="2:9" x14ac:dyDescent="0.2">
      <c r="B108" s="31">
        <f t="shared" si="64"/>
        <v>9</v>
      </c>
      <c r="C108" s="31">
        <f t="shared" si="64"/>
        <v>5</v>
      </c>
      <c r="D108" s="32">
        <f t="shared" si="64"/>
        <v>8</v>
      </c>
      <c r="E108" s="31" t="str">
        <f t="shared" si="65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6">AF7</f>
        <v>10</v>
      </c>
      <c r="C111" s="31">
        <f t="shared" si="66"/>
        <v>4</v>
      </c>
      <c r="D111" s="32">
        <f t="shared" si="66"/>
        <v>5</v>
      </c>
      <c r="E111" s="31" t="str">
        <f t="shared" ref="E111:E119" si="67">IF(D111&lt;&gt;0,IF((D111-C111)=-1,"Birdie",IF((D111-C111)=-2,"Eagle",IF((D111-C111)=0,"Par",IF((D111-C111)=1,"bogey",IF((D111-C111)=2,"Double bogey","Other"))))),"  ")</f>
        <v>bogey</v>
      </c>
      <c r="H111" s="33" t="s">
        <v>123</v>
      </c>
    </row>
    <row r="112" spans="2:9" x14ac:dyDescent="0.2">
      <c r="B112" s="31">
        <f t="shared" si="66"/>
        <v>11</v>
      </c>
      <c r="C112" s="31">
        <f t="shared" si="66"/>
        <v>4</v>
      </c>
      <c r="D112" s="32">
        <f t="shared" si="66"/>
        <v>5</v>
      </c>
      <c r="E112" s="31" t="str">
        <f t="shared" si="67"/>
        <v>bogey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6"/>
        <v>12</v>
      </c>
      <c r="C113" s="31">
        <f t="shared" si="66"/>
        <v>3</v>
      </c>
      <c r="D113" s="32">
        <f t="shared" si="66"/>
        <v>4</v>
      </c>
      <c r="E113" s="31" t="str">
        <f t="shared" si="67"/>
        <v>bogey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6"/>
        <v>13</v>
      </c>
      <c r="C114" s="31">
        <f t="shared" si="66"/>
        <v>4</v>
      </c>
      <c r="D114" s="32">
        <f t="shared" si="66"/>
        <v>4</v>
      </c>
      <c r="E114" s="31" t="str">
        <f t="shared" si="67"/>
        <v>Par</v>
      </c>
      <c r="H114" t="s">
        <v>9</v>
      </c>
      <c r="I114" s="25">
        <f>COUNTIF(E111:E119,"Par")</f>
        <v>5</v>
      </c>
    </row>
    <row r="115" spans="2:9" x14ac:dyDescent="0.2">
      <c r="B115" s="31">
        <f t="shared" si="66"/>
        <v>14</v>
      </c>
      <c r="C115" s="31">
        <f t="shared" si="66"/>
        <v>4</v>
      </c>
      <c r="D115" s="32">
        <f t="shared" si="66"/>
        <v>6</v>
      </c>
      <c r="E115" s="31" t="str">
        <f t="shared" si="67"/>
        <v>Double bogey</v>
      </c>
      <c r="H115" t="s">
        <v>125</v>
      </c>
      <c r="I115" s="25">
        <f>COUNTIF(E111:E119,"bogey")</f>
        <v>3</v>
      </c>
    </row>
    <row r="116" spans="2:9" x14ac:dyDescent="0.2">
      <c r="B116" s="31">
        <f t="shared" si="66"/>
        <v>15</v>
      </c>
      <c r="C116" s="31">
        <f t="shared" si="66"/>
        <v>3</v>
      </c>
      <c r="D116" s="32">
        <f t="shared" si="66"/>
        <v>3</v>
      </c>
      <c r="E116" s="31" t="str">
        <f t="shared" si="67"/>
        <v>Par</v>
      </c>
      <c r="H116" t="s">
        <v>126</v>
      </c>
      <c r="I116" s="25">
        <f>COUNTIF(E111:E119,"Double bogey")</f>
        <v>1</v>
      </c>
    </row>
    <row r="117" spans="2:9" x14ac:dyDescent="0.2">
      <c r="B117" s="31">
        <f t="shared" si="66"/>
        <v>16</v>
      </c>
      <c r="C117" s="31">
        <f t="shared" si="66"/>
        <v>5</v>
      </c>
      <c r="D117" s="32">
        <f t="shared" si="66"/>
        <v>5</v>
      </c>
      <c r="E117" s="31" t="str">
        <f t="shared" si="67"/>
        <v>Par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6"/>
        <v>17</v>
      </c>
      <c r="C118" s="31">
        <f t="shared" si="66"/>
        <v>4</v>
      </c>
      <c r="D118" s="32">
        <f t="shared" si="66"/>
        <v>4</v>
      </c>
      <c r="E118" s="31" t="str">
        <f t="shared" si="67"/>
        <v>Par</v>
      </c>
    </row>
    <row r="119" spans="2:9" x14ac:dyDescent="0.2">
      <c r="B119" s="31">
        <f t="shared" si="66"/>
        <v>18</v>
      </c>
      <c r="C119" s="31">
        <f t="shared" si="66"/>
        <v>5</v>
      </c>
      <c r="D119" s="32">
        <f t="shared" si="66"/>
        <v>5</v>
      </c>
      <c r="E119" s="31" t="str">
        <f t="shared" si="67"/>
        <v>Par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8">AL7</f>
        <v>1</v>
      </c>
      <c r="C122" s="31">
        <f t="shared" si="68"/>
        <v>4</v>
      </c>
      <c r="D122" s="32">
        <f t="shared" si="68"/>
        <v>4</v>
      </c>
      <c r="E122" s="31" t="str">
        <f t="shared" ref="E122:E130" si="69">IF(D122&lt;&gt;0,IF((D122-C122)=-1,"Birdie",IF((D122-C122)=-2,"Eagle",IF((D122-C122)=0,"Par",IF((D122-C122)=1,"bogey",IF((D122-C122)=2,"Double bogey","Other"))))),"  ")</f>
        <v>Par</v>
      </c>
      <c r="H122" s="33" t="s">
        <v>123</v>
      </c>
    </row>
    <row r="123" spans="2:9" x14ac:dyDescent="0.2">
      <c r="B123" s="31">
        <f t="shared" si="68"/>
        <v>2</v>
      </c>
      <c r="C123" s="31">
        <f t="shared" si="68"/>
        <v>4</v>
      </c>
      <c r="D123" s="32">
        <f t="shared" si="68"/>
        <v>6</v>
      </c>
      <c r="E123" s="31" t="str">
        <f t="shared" si="69"/>
        <v>Double bogey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8"/>
        <v>3</v>
      </c>
      <c r="C124" s="31">
        <f t="shared" si="68"/>
        <v>4</v>
      </c>
      <c r="D124" s="32">
        <f t="shared" si="68"/>
        <v>5</v>
      </c>
      <c r="E124" s="31" t="str">
        <f t="shared" si="69"/>
        <v>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8"/>
        <v>4</v>
      </c>
      <c r="C125" s="31">
        <f t="shared" si="68"/>
        <v>4</v>
      </c>
      <c r="D125" s="32">
        <f t="shared" si="68"/>
        <v>4</v>
      </c>
      <c r="E125" s="31" t="str">
        <f t="shared" si="69"/>
        <v>Par</v>
      </c>
      <c r="H125" t="s">
        <v>9</v>
      </c>
      <c r="I125" s="25">
        <f>COUNTIF(E122:E130,"Par")</f>
        <v>4</v>
      </c>
    </row>
    <row r="126" spans="2:9" x14ac:dyDescent="0.2">
      <c r="B126" s="31">
        <f t="shared" si="68"/>
        <v>5</v>
      </c>
      <c r="C126" s="31">
        <f t="shared" si="68"/>
        <v>3</v>
      </c>
      <c r="D126" s="32">
        <f t="shared" si="68"/>
        <v>4</v>
      </c>
      <c r="E126" s="31" t="str">
        <f t="shared" si="69"/>
        <v>bogey</v>
      </c>
      <c r="H126" t="s">
        <v>125</v>
      </c>
      <c r="I126" s="25">
        <f>COUNTIF(E122:E130,"bogey")</f>
        <v>4</v>
      </c>
    </row>
    <row r="127" spans="2:9" x14ac:dyDescent="0.2">
      <c r="B127" s="31">
        <f t="shared" si="68"/>
        <v>6</v>
      </c>
      <c r="C127" s="31">
        <f t="shared" si="68"/>
        <v>4</v>
      </c>
      <c r="D127" s="32">
        <f t="shared" si="68"/>
        <v>4</v>
      </c>
      <c r="E127" s="31" t="str">
        <f t="shared" si="69"/>
        <v>Par</v>
      </c>
      <c r="H127" t="s">
        <v>126</v>
      </c>
      <c r="I127" s="25">
        <f>COUNTIF(E122:E130,"Double bogey")</f>
        <v>1</v>
      </c>
    </row>
    <row r="128" spans="2:9" x14ac:dyDescent="0.2">
      <c r="B128" s="31">
        <f t="shared" si="68"/>
        <v>7</v>
      </c>
      <c r="C128" s="31">
        <f t="shared" si="68"/>
        <v>4</v>
      </c>
      <c r="D128" s="32">
        <f t="shared" si="68"/>
        <v>5</v>
      </c>
      <c r="E128" s="31" t="str">
        <f t="shared" si="69"/>
        <v>bogey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8"/>
        <v>8</v>
      </c>
      <c r="C129" s="31">
        <f t="shared" si="68"/>
        <v>3</v>
      </c>
      <c r="D129" s="32">
        <f t="shared" si="68"/>
        <v>3</v>
      </c>
      <c r="E129" s="31" t="str">
        <f t="shared" si="69"/>
        <v>Par</v>
      </c>
    </row>
    <row r="130" spans="2:9" x14ac:dyDescent="0.2">
      <c r="B130" s="31">
        <f t="shared" si="68"/>
        <v>9</v>
      </c>
      <c r="C130" s="31">
        <f t="shared" si="68"/>
        <v>5</v>
      </c>
      <c r="D130" s="32">
        <f t="shared" si="68"/>
        <v>6</v>
      </c>
      <c r="E130" s="31" t="str">
        <f t="shared" si="69"/>
        <v>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70">AR7</f>
        <v>10</v>
      </c>
      <c r="C133" s="31">
        <f t="shared" si="70"/>
        <v>4</v>
      </c>
      <c r="D133" s="32">
        <f t="shared" si="70"/>
        <v>4</v>
      </c>
      <c r="E133" s="31" t="str">
        <f t="shared" ref="E133:E141" si="71">IF(D133&lt;&gt;0,IF((D133-C133)=-1,"Birdie",IF((D133-C133)=-2,"Eagle",IF((D133-C133)=0,"Par",IF((D133-C133)=1,"bogey",IF((D133-C133)=2,"Double bogey","Other"))))),"  ")</f>
        <v>Par</v>
      </c>
      <c r="H133" s="33" t="s">
        <v>123</v>
      </c>
    </row>
    <row r="134" spans="2:9" x14ac:dyDescent="0.2">
      <c r="B134" s="31">
        <f t="shared" si="70"/>
        <v>11</v>
      </c>
      <c r="C134" s="31">
        <f t="shared" si="70"/>
        <v>4</v>
      </c>
      <c r="D134" s="32">
        <f t="shared" si="70"/>
        <v>5</v>
      </c>
      <c r="E134" s="31" t="str">
        <f t="shared" si="71"/>
        <v>bogey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70"/>
        <v>12</v>
      </c>
      <c r="C135" s="31">
        <f t="shared" si="70"/>
        <v>3</v>
      </c>
      <c r="D135" s="32">
        <f t="shared" si="70"/>
        <v>3</v>
      </c>
      <c r="E135" s="31" t="str">
        <f t="shared" si="71"/>
        <v>Par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13</v>
      </c>
      <c r="C136" s="31">
        <f t="shared" si="70"/>
        <v>4</v>
      </c>
      <c r="D136" s="32">
        <f t="shared" si="70"/>
        <v>5</v>
      </c>
      <c r="E136" s="31" t="str">
        <f t="shared" si="71"/>
        <v>bogey</v>
      </c>
      <c r="H136" t="s">
        <v>9</v>
      </c>
      <c r="I136" s="25">
        <f>COUNTIF(E133:E141,"Par")</f>
        <v>4</v>
      </c>
    </row>
    <row r="137" spans="2:9" x14ac:dyDescent="0.2">
      <c r="B137" s="31">
        <f t="shared" si="70"/>
        <v>14</v>
      </c>
      <c r="C137" s="31">
        <f t="shared" si="70"/>
        <v>4</v>
      </c>
      <c r="D137" s="32">
        <f t="shared" si="70"/>
        <v>5</v>
      </c>
      <c r="E137" s="31" t="str">
        <f t="shared" si="71"/>
        <v>bogey</v>
      </c>
      <c r="H137" t="s">
        <v>125</v>
      </c>
      <c r="I137" s="25">
        <f>COUNTIF(E133:E141,"bogey")</f>
        <v>5</v>
      </c>
    </row>
    <row r="138" spans="2:9" x14ac:dyDescent="0.2">
      <c r="B138" s="31">
        <f t="shared" si="70"/>
        <v>15</v>
      </c>
      <c r="C138" s="31">
        <f t="shared" si="70"/>
        <v>3</v>
      </c>
      <c r="D138" s="32">
        <f t="shared" si="70"/>
        <v>4</v>
      </c>
      <c r="E138" s="31" t="str">
        <f t="shared" si="71"/>
        <v>bogey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70"/>
        <v>16</v>
      </c>
      <c r="C139" s="31">
        <f t="shared" si="70"/>
        <v>5</v>
      </c>
      <c r="D139" s="32">
        <f t="shared" si="70"/>
        <v>5</v>
      </c>
      <c r="E139" s="31" t="str">
        <f t="shared" si="71"/>
        <v>Par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70"/>
        <v>17</v>
      </c>
      <c r="C140" s="31">
        <f t="shared" si="70"/>
        <v>4</v>
      </c>
      <c r="D140" s="32">
        <f t="shared" si="70"/>
        <v>4</v>
      </c>
      <c r="E140" s="31" t="str">
        <f t="shared" si="71"/>
        <v>Par</v>
      </c>
    </row>
    <row r="141" spans="2:9" x14ac:dyDescent="0.2">
      <c r="B141" s="31">
        <f t="shared" si="70"/>
        <v>18</v>
      </c>
      <c r="C141" s="31">
        <f t="shared" si="70"/>
        <v>5</v>
      </c>
      <c r="D141" s="32">
        <f t="shared" si="70"/>
        <v>6</v>
      </c>
      <c r="E141" s="31" t="str">
        <f t="shared" si="71"/>
        <v>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2">AX7</f>
        <v>10</v>
      </c>
      <c r="C144" s="31">
        <f t="shared" si="72"/>
        <v>4</v>
      </c>
      <c r="D144" s="32">
        <f t="shared" si="72"/>
        <v>6</v>
      </c>
      <c r="E144" s="31" t="str">
        <f t="shared" ref="E144:E152" si="73">IF(D144&lt;&gt;0,IF((D144-C144)=-1,"Birdie",IF((D144-C144)=-2,"Eagle",IF((D144-C144)=0,"Par",IF((D144-C144)=1,"bogey",IF((D144-C144)=2,"Double bogey","Other"))))),"  ")</f>
        <v>Double bogey</v>
      </c>
      <c r="H144" s="33" t="s">
        <v>123</v>
      </c>
    </row>
    <row r="145" spans="2:9" x14ac:dyDescent="0.2">
      <c r="B145" s="31">
        <f t="shared" si="72"/>
        <v>11</v>
      </c>
      <c r="C145" s="31">
        <f t="shared" si="72"/>
        <v>4</v>
      </c>
      <c r="D145" s="32">
        <f t="shared" si="72"/>
        <v>6</v>
      </c>
      <c r="E145" s="31" t="str">
        <f t="shared" si="73"/>
        <v>Double bogey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2"/>
        <v>12</v>
      </c>
      <c r="C146" s="31">
        <f t="shared" si="72"/>
        <v>3</v>
      </c>
      <c r="D146" s="32">
        <f t="shared" si="72"/>
        <v>5</v>
      </c>
      <c r="E146" s="31" t="str">
        <f t="shared" si="73"/>
        <v>Double bogey</v>
      </c>
      <c r="H146" t="s">
        <v>8</v>
      </c>
      <c r="I146" s="25">
        <f>COUNTIF(E144:E152,"Birdie")</f>
        <v>2</v>
      </c>
    </row>
    <row r="147" spans="2:9" x14ac:dyDescent="0.2">
      <c r="B147" s="31">
        <f t="shared" si="72"/>
        <v>13</v>
      </c>
      <c r="C147" s="31">
        <f t="shared" si="72"/>
        <v>4</v>
      </c>
      <c r="D147" s="32">
        <f t="shared" si="72"/>
        <v>6</v>
      </c>
      <c r="E147" s="31" t="str">
        <f t="shared" si="73"/>
        <v>Double bogey</v>
      </c>
      <c r="H147" t="s">
        <v>9</v>
      </c>
      <c r="I147" s="25">
        <f>COUNTIF(E144:E152,"Par")</f>
        <v>2</v>
      </c>
    </row>
    <row r="148" spans="2:9" x14ac:dyDescent="0.2">
      <c r="B148" s="31">
        <f t="shared" si="72"/>
        <v>14</v>
      </c>
      <c r="C148" s="31">
        <f t="shared" si="72"/>
        <v>4</v>
      </c>
      <c r="D148" s="32">
        <f t="shared" si="72"/>
        <v>5</v>
      </c>
      <c r="E148" s="31" t="str">
        <f t="shared" si="73"/>
        <v>bogey</v>
      </c>
      <c r="H148" t="s">
        <v>125</v>
      </c>
      <c r="I148" s="25">
        <f>COUNTIF(E144:E152,"bogey")</f>
        <v>1</v>
      </c>
    </row>
    <row r="149" spans="2:9" x14ac:dyDescent="0.2">
      <c r="B149" s="31">
        <f t="shared" si="72"/>
        <v>15</v>
      </c>
      <c r="C149" s="31">
        <f t="shared" si="72"/>
        <v>3</v>
      </c>
      <c r="D149" s="32">
        <f t="shared" si="72"/>
        <v>3</v>
      </c>
      <c r="E149" s="31" t="str">
        <f t="shared" si="73"/>
        <v>Par</v>
      </c>
      <c r="H149" t="s">
        <v>126</v>
      </c>
      <c r="I149" s="25">
        <f>COUNTIF(E144:E152,"Double bogey")</f>
        <v>4</v>
      </c>
    </row>
    <row r="150" spans="2:9" x14ac:dyDescent="0.2">
      <c r="B150" s="31">
        <f t="shared" si="72"/>
        <v>16</v>
      </c>
      <c r="C150" s="31">
        <f t="shared" si="72"/>
        <v>5</v>
      </c>
      <c r="D150" s="32">
        <f t="shared" si="72"/>
        <v>4</v>
      </c>
      <c r="E150" s="31" t="str">
        <f t="shared" si="73"/>
        <v>Birdie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2"/>
        <v>17</v>
      </c>
      <c r="C151" s="31">
        <f t="shared" si="72"/>
        <v>4</v>
      </c>
      <c r="D151" s="32">
        <f t="shared" si="72"/>
        <v>3</v>
      </c>
      <c r="E151" s="31" t="str">
        <f t="shared" si="73"/>
        <v>Birdie</v>
      </c>
    </row>
    <row r="152" spans="2:9" x14ac:dyDescent="0.2">
      <c r="B152" s="31">
        <f t="shared" si="72"/>
        <v>18</v>
      </c>
      <c r="C152" s="31">
        <f t="shared" si="72"/>
        <v>5</v>
      </c>
      <c r="D152" s="32">
        <f t="shared" si="72"/>
        <v>5</v>
      </c>
      <c r="E152" s="31" t="str">
        <f t="shared" si="73"/>
        <v>Par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4">BD7</f>
        <v>1</v>
      </c>
      <c r="C155" s="31">
        <f t="shared" si="74"/>
        <v>4</v>
      </c>
      <c r="D155" s="32">
        <f t="shared" si="74"/>
        <v>4</v>
      </c>
      <c r="E155" s="31" t="str">
        <f t="shared" ref="E155:E163" si="75">IF(D155&lt;&gt;0,IF((D155-C155)=-1,"Birdie",IF((D155-C155)=-2,"Eagle",IF((D155-C155)=0,"Par",IF((D155-C155)=1,"bogey",IF((D155-C155)=2,"Double bogey","Other"))))),"  ")</f>
        <v>Par</v>
      </c>
      <c r="H155" s="33" t="s">
        <v>123</v>
      </c>
    </row>
    <row r="156" spans="2:9" x14ac:dyDescent="0.2">
      <c r="B156" s="31">
        <f t="shared" si="74"/>
        <v>2</v>
      </c>
      <c r="C156" s="31">
        <f t="shared" si="74"/>
        <v>4</v>
      </c>
      <c r="D156" s="32">
        <f t="shared" si="74"/>
        <v>4</v>
      </c>
      <c r="E156" s="31" t="str">
        <f t="shared" si="75"/>
        <v>Par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4"/>
        <v>3</v>
      </c>
      <c r="C157" s="31">
        <f t="shared" si="74"/>
        <v>4</v>
      </c>
      <c r="D157" s="32">
        <f t="shared" si="74"/>
        <v>6</v>
      </c>
      <c r="E157" s="31" t="str">
        <f t="shared" si="75"/>
        <v>Double bogey</v>
      </c>
      <c r="H157" t="s">
        <v>8</v>
      </c>
      <c r="I157" s="25">
        <f>COUNTIF(E155:E163,"Birdie")</f>
        <v>2</v>
      </c>
    </row>
    <row r="158" spans="2:9" x14ac:dyDescent="0.2">
      <c r="B158" s="31">
        <f t="shared" si="74"/>
        <v>4</v>
      </c>
      <c r="C158" s="31">
        <f t="shared" si="74"/>
        <v>4</v>
      </c>
      <c r="D158" s="32">
        <f t="shared" si="74"/>
        <v>5</v>
      </c>
      <c r="E158" s="31" t="str">
        <f t="shared" si="75"/>
        <v>bogey</v>
      </c>
      <c r="H158" t="s">
        <v>9</v>
      </c>
      <c r="I158" s="25">
        <f>COUNTIF(E155:E163,"Par")</f>
        <v>2</v>
      </c>
    </row>
    <row r="159" spans="2:9" x14ac:dyDescent="0.2">
      <c r="B159" s="31">
        <f t="shared" si="74"/>
        <v>5</v>
      </c>
      <c r="C159" s="31">
        <f t="shared" si="74"/>
        <v>3</v>
      </c>
      <c r="D159" s="32">
        <f t="shared" si="74"/>
        <v>2</v>
      </c>
      <c r="E159" s="31" t="str">
        <f t="shared" si="75"/>
        <v>Birdie</v>
      </c>
      <c r="H159" t="s">
        <v>125</v>
      </c>
      <c r="I159" s="25">
        <f>COUNTIF(E155:E163,"bogey")</f>
        <v>3</v>
      </c>
    </row>
    <row r="160" spans="2:9" x14ac:dyDescent="0.2">
      <c r="B160" s="31">
        <f t="shared" si="74"/>
        <v>6</v>
      </c>
      <c r="C160" s="31">
        <f t="shared" si="74"/>
        <v>4</v>
      </c>
      <c r="D160" s="32">
        <f t="shared" si="74"/>
        <v>5</v>
      </c>
      <c r="E160" s="31" t="str">
        <f t="shared" si="75"/>
        <v>bogey</v>
      </c>
      <c r="H160" t="s">
        <v>126</v>
      </c>
      <c r="I160" s="25">
        <f>COUNTIF(E155:E163,"Double bogey")</f>
        <v>2</v>
      </c>
    </row>
    <row r="161" spans="2:9" x14ac:dyDescent="0.2">
      <c r="B161" s="31">
        <f t="shared" si="74"/>
        <v>7</v>
      </c>
      <c r="C161" s="31">
        <f t="shared" si="74"/>
        <v>4</v>
      </c>
      <c r="D161" s="32">
        <f t="shared" si="74"/>
        <v>3</v>
      </c>
      <c r="E161" s="31" t="str">
        <f t="shared" si="75"/>
        <v>Birdie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4"/>
        <v>8</v>
      </c>
      <c r="C162" s="31">
        <f t="shared" si="74"/>
        <v>3</v>
      </c>
      <c r="D162" s="32">
        <f t="shared" si="74"/>
        <v>4</v>
      </c>
      <c r="E162" s="31" t="str">
        <f t="shared" si="75"/>
        <v>bogey</v>
      </c>
    </row>
    <row r="163" spans="2:9" x14ac:dyDescent="0.2">
      <c r="B163" s="31">
        <f t="shared" si="74"/>
        <v>9</v>
      </c>
      <c r="C163" s="31">
        <f t="shared" si="74"/>
        <v>5</v>
      </c>
      <c r="D163" s="32">
        <f t="shared" si="74"/>
        <v>7</v>
      </c>
      <c r="E163" s="31" t="str">
        <f t="shared" si="75"/>
        <v>Double 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6">BJ7</f>
        <v>10</v>
      </c>
      <c r="C166" s="31">
        <f t="shared" si="76"/>
        <v>4</v>
      </c>
      <c r="D166" s="32">
        <f t="shared" si="76"/>
        <v>4</v>
      </c>
      <c r="E166" s="31" t="str">
        <f t="shared" ref="E166:E174" si="77">IF(D166&lt;&gt;0,IF((D166-C166)=-1,"Birdie",IF((D166-C166)=-2,"Eagle",IF((D166-C166)=0,"Par",IF((D166-C166)=1,"bogey",IF((D166-C166)=2,"Double bogey","Other"))))),"  ")</f>
        <v>Par</v>
      </c>
      <c r="H166" s="33" t="s">
        <v>123</v>
      </c>
    </row>
    <row r="167" spans="2:9" x14ac:dyDescent="0.2">
      <c r="B167" s="31">
        <f t="shared" si="76"/>
        <v>11</v>
      </c>
      <c r="C167" s="31">
        <f t="shared" si="76"/>
        <v>4</v>
      </c>
      <c r="D167" s="32">
        <f t="shared" si="76"/>
        <v>4</v>
      </c>
      <c r="E167" s="31" t="str">
        <f t="shared" si="77"/>
        <v>Par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6"/>
        <v>12</v>
      </c>
      <c r="C168" s="31">
        <f t="shared" si="76"/>
        <v>3</v>
      </c>
      <c r="D168" s="32">
        <f t="shared" si="76"/>
        <v>3</v>
      </c>
      <c r="E168" s="31" t="str">
        <f t="shared" si="77"/>
        <v>Par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6"/>
        <v>13</v>
      </c>
      <c r="C169" s="31">
        <f t="shared" si="76"/>
        <v>4</v>
      </c>
      <c r="D169" s="32">
        <f t="shared" si="76"/>
        <v>5</v>
      </c>
      <c r="E169" s="31" t="str">
        <f t="shared" si="77"/>
        <v>bogey</v>
      </c>
      <c r="H169" t="s">
        <v>9</v>
      </c>
      <c r="I169" s="25">
        <f>COUNTIF(E166:E174,"Par")</f>
        <v>6</v>
      </c>
    </row>
    <row r="170" spans="2:9" x14ac:dyDescent="0.2">
      <c r="B170" s="31">
        <f t="shared" si="76"/>
        <v>14</v>
      </c>
      <c r="C170" s="31">
        <f t="shared" si="76"/>
        <v>4</v>
      </c>
      <c r="D170" s="32">
        <f t="shared" si="76"/>
        <v>4</v>
      </c>
      <c r="E170" s="31" t="str">
        <f t="shared" si="77"/>
        <v>Par</v>
      </c>
      <c r="H170" t="s">
        <v>125</v>
      </c>
      <c r="I170" s="25">
        <f>COUNTIF(E166:E174,"bogey")</f>
        <v>2</v>
      </c>
    </row>
    <row r="171" spans="2:9" x14ac:dyDescent="0.2">
      <c r="B171" s="31">
        <f t="shared" si="76"/>
        <v>15</v>
      </c>
      <c r="C171" s="31">
        <f t="shared" si="76"/>
        <v>3</v>
      </c>
      <c r="D171" s="32">
        <f t="shared" si="76"/>
        <v>4</v>
      </c>
      <c r="E171" s="31" t="str">
        <f t="shared" si="77"/>
        <v>bogey</v>
      </c>
      <c r="H171" t="s">
        <v>126</v>
      </c>
      <c r="I171" s="25">
        <f>COUNTIF(E166:E174,"Double bogey")</f>
        <v>1</v>
      </c>
    </row>
    <row r="172" spans="2:9" x14ac:dyDescent="0.2">
      <c r="B172" s="31">
        <f t="shared" si="76"/>
        <v>16</v>
      </c>
      <c r="C172" s="31">
        <f t="shared" si="76"/>
        <v>5</v>
      </c>
      <c r="D172" s="32">
        <f t="shared" si="76"/>
        <v>5</v>
      </c>
      <c r="E172" s="31" t="str">
        <f t="shared" si="77"/>
        <v>Par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6"/>
        <v>17</v>
      </c>
      <c r="C173" s="31">
        <f t="shared" si="76"/>
        <v>4</v>
      </c>
      <c r="D173" s="32">
        <f t="shared" si="76"/>
        <v>4</v>
      </c>
      <c r="E173" s="31" t="str">
        <f t="shared" si="77"/>
        <v>Par</v>
      </c>
    </row>
    <row r="174" spans="2:9" x14ac:dyDescent="0.2">
      <c r="B174" s="31">
        <f t="shared" si="76"/>
        <v>18</v>
      </c>
      <c r="C174" s="31">
        <f t="shared" si="76"/>
        <v>5</v>
      </c>
      <c r="D174" s="32">
        <f t="shared" si="76"/>
        <v>7</v>
      </c>
      <c r="E174" s="31" t="str">
        <f t="shared" si="77"/>
        <v>Double 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8">BP7</f>
        <v>1</v>
      </c>
      <c r="C177" s="31">
        <f t="shared" si="78"/>
        <v>4</v>
      </c>
      <c r="D177" s="32">
        <f t="shared" si="78"/>
        <v>0</v>
      </c>
      <c r="E177" s="31" t="str">
        <f t="shared" ref="E177:E185" si="79">IF(D177&lt;&gt;0,IF((D177-C177)=-1,"Birdie",IF((D177-C177)=-2,"Eagle",IF((D177-C177)=0,"Par",IF((D177-C177)=1,"bogey",IF((D177-C177)=2,"Double bogey","Other"))))),"  ")</f>
        <v xml:space="preserve">  </v>
      </c>
      <c r="H177" s="33" t="s">
        <v>123</v>
      </c>
    </row>
    <row r="178" spans="2:9" x14ac:dyDescent="0.2">
      <c r="B178" s="31">
        <f t="shared" si="78"/>
        <v>2</v>
      </c>
      <c r="C178" s="31">
        <f t="shared" si="78"/>
        <v>4</v>
      </c>
      <c r="D178" s="32">
        <f t="shared" si="78"/>
        <v>0</v>
      </c>
      <c r="E178" s="31" t="str">
        <f t="shared" si="79"/>
        <v xml:space="preserve">  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8"/>
        <v>3</v>
      </c>
      <c r="C179" s="31">
        <f t="shared" si="78"/>
        <v>4</v>
      </c>
      <c r="D179" s="32">
        <f t="shared" si="78"/>
        <v>0</v>
      </c>
      <c r="E179" s="31" t="str">
        <f t="shared" si="79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8"/>
        <v>4</v>
      </c>
      <c r="C180" s="31">
        <f t="shared" si="78"/>
        <v>4</v>
      </c>
      <c r="D180" s="32">
        <f t="shared" si="78"/>
        <v>0</v>
      </c>
      <c r="E180" s="31" t="str">
        <f t="shared" si="79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8"/>
        <v>5</v>
      </c>
      <c r="C181" s="31">
        <f t="shared" si="78"/>
        <v>3</v>
      </c>
      <c r="D181" s="32">
        <f t="shared" si="78"/>
        <v>0</v>
      </c>
      <c r="E181" s="31" t="str">
        <f t="shared" si="79"/>
        <v xml:space="preserve">  </v>
      </c>
      <c r="H181" t="s">
        <v>125</v>
      </c>
      <c r="I181" s="25">
        <f>COUNTIF(E177:E185,"bogey")</f>
        <v>0</v>
      </c>
    </row>
    <row r="182" spans="2:9" x14ac:dyDescent="0.2">
      <c r="B182" s="31">
        <f t="shared" si="78"/>
        <v>6</v>
      </c>
      <c r="C182" s="31">
        <f t="shared" si="78"/>
        <v>4</v>
      </c>
      <c r="D182" s="32">
        <f t="shared" si="78"/>
        <v>0</v>
      </c>
      <c r="E182" s="31" t="str">
        <f t="shared" si="79"/>
        <v xml:space="preserve">  </v>
      </c>
      <c r="H182" t="s">
        <v>126</v>
      </c>
      <c r="I182" s="25">
        <f>COUNTIF(E177:E185,"Double bogey")</f>
        <v>0</v>
      </c>
    </row>
    <row r="183" spans="2:9" x14ac:dyDescent="0.2">
      <c r="B183" s="31">
        <f t="shared" si="78"/>
        <v>7</v>
      </c>
      <c r="C183" s="31">
        <f t="shared" si="78"/>
        <v>4</v>
      </c>
      <c r="D183" s="32">
        <f t="shared" si="78"/>
        <v>0</v>
      </c>
      <c r="E183" s="31" t="str">
        <f t="shared" si="79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8"/>
        <v>8</v>
      </c>
      <c r="C184" s="31">
        <f t="shared" si="78"/>
        <v>3</v>
      </c>
      <c r="D184" s="32">
        <f t="shared" si="78"/>
        <v>0</v>
      </c>
      <c r="E184" s="31" t="str">
        <f t="shared" si="79"/>
        <v xml:space="preserve">  </v>
      </c>
    </row>
    <row r="185" spans="2:9" x14ac:dyDescent="0.2">
      <c r="B185" s="31">
        <f t="shared" si="78"/>
        <v>9</v>
      </c>
      <c r="C185" s="31">
        <f t="shared" si="78"/>
        <v>5</v>
      </c>
      <c r="D185" s="32">
        <f t="shared" si="78"/>
        <v>0</v>
      </c>
      <c r="E185" s="31" t="str">
        <f t="shared" si="79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80">BV7</f>
        <v>10</v>
      </c>
      <c r="C188" s="31">
        <f t="shared" si="80"/>
        <v>4</v>
      </c>
      <c r="D188" s="32">
        <f t="shared" si="80"/>
        <v>4</v>
      </c>
      <c r="E188" s="31" t="str">
        <f t="shared" ref="E188:E196" si="81">IF(D188&lt;&gt;0,IF((D188-C188)=-1,"Birdie",IF((D188-C188)=-2,"Eagle",IF((D188-C188)=0,"Par",IF((D188-C188)=1,"bogey",IF((D188-C188)=2,"Double bogey","Other"))))),"  ")</f>
        <v>Par</v>
      </c>
      <c r="H188" s="33" t="s">
        <v>123</v>
      </c>
    </row>
    <row r="189" spans="2:9" x14ac:dyDescent="0.2">
      <c r="B189" s="31">
        <f t="shared" si="80"/>
        <v>11</v>
      </c>
      <c r="C189" s="31">
        <f t="shared" si="80"/>
        <v>4</v>
      </c>
      <c r="D189" s="32">
        <f t="shared" si="80"/>
        <v>6</v>
      </c>
      <c r="E189" s="31" t="str">
        <f t="shared" si="81"/>
        <v>Double bogey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80"/>
        <v>12</v>
      </c>
      <c r="C190" s="31">
        <f t="shared" si="80"/>
        <v>3</v>
      </c>
      <c r="D190" s="32">
        <f t="shared" si="80"/>
        <v>4</v>
      </c>
      <c r="E190" s="31" t="str">
        <f t="shared" si="81"/>
        <v>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0"/>
        <v>13</v>
      </c>
      <c r="C191" s="31">
        <f t="shared" si="80"/>
        <v>4</v>
      </c>
      <c r="D191" s="32">
        <f t="shared" si="80"/>
        <v>5</v>
      </c>
      <c r="E191" s="31" t="str">
        <f t="shared" si="81"/>
        <v>bogey</v>
      </c>
      <c r="H191" t="s">
        <v>9</v>
      </c>
      <c r="I191" s="25">
        <f>COUNTIF(E188:E196,"Par")</f>
        <v>2</v>
      </c>
    </row>
    <row r="192" spans="2:9" x14ac:dyDescent="0.2">
      <c r="B192" s="31">
        <f t="shared" si="80"/>
        <v>14</v>
      </c>
      <c r="C192" s="31">
        <f t="shared" si="80"/>
        <v>4</v>
      </c>
      <c r="D192" s="32">
        <f t="shared" si="80"/>
        <v>5</v>
      </c>
      <c r="E192" s="31" t="str">
        <f t="shared" si="81"/>
        <v>bogey</v>
      </c>
      <c r="H192" t="s">
        <v>125</v>
      </c>
      <c r="I192" s="25">
        <f>COUNTIF(E188:E196,"bogey")</f>
        <v>4</v>
      </c>
    </row>
    <row r="193" spans="2:9" x14ac:dyDescent="0.2">
      <c r="B193" s="31">
        <f t="shared" si="80"/>
        <v>15</v>
      </c>
      <c r="C193" s="31">
        <f t="shared" si="80"/>
        <v>3</v>
      </c>
      <c r="D193" s="32">
        <f t="shared" si="80"/>
        <v>3</v>
      </c>
      <c r="E193" s="31" t="str">
        <f t="shared" si="81"/>
        <v>Par</v>
      </c>
      <c r="H193" t="s">
        <v>126</v>
      </c>
      <c r="I193" s="25">
        <f>COUNTIF(E188:E196,"Double bogey")</f>
        <v>3</v>
      </c>
    </row>
    <row r="194" spans="2:9" x14ac:dyDescent="0.2">
      <c r="B194" s="31">
        <f t="shared" si="80"/>
        <v>16</v>
      </c>
      <c r="C194" s="31">
        <f t="shared" si="80"/>
        <v>5</v>
      </c>
      <c r="D194" s="32">
        <f t="shared" si="80"/>
        <v>7</v>
      </c>
      <c r="E194" s="31" t="str">
        <f t="shared" si="81"/>
        <v>Double bogey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80"/>
        <v>17</v>
      </c>
      <c r="C195" s="31">
        <f t="shared" si="80"/>
        <v>4</v>
      </c>
      <c r="D195" s="32">
        <f t="shared" si="80"/>
        <v>6</v>
      </c>
      <c r="E195" s="31" t="str">
        <f t="shared" si="81"/>
        <v>Double bogey</v>
      </c>
    </row>
    <row r="196" spans="2:9" x14ac:dyDescent="0.2">
      <c r="B196" s="31">
        <f t="shared" si="80"/>
        <v>18</v>
      </c>
      <c r="C196" s="31">
        <f t="shared" si="80"/>
        <v>5</v>
      </c>
      <c r="D196" s="32">
        <f t="shared" si="80"/>
        <v>6</v>
      </c>
      <c r="E196" s="31" t="str">
        <f t="shared" si="81"/>
        <v>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2">CB7</f>
        <v>1</v>
      </c>
      <c r="C199" s="31">
        <f t="shared" si="82"/>
        <v>4</v>
      </c>
      <c r="D199" s="32">
        <f t="shared" si="82"/>
        <v>5</v>
      </c>
      <c r="E199" s="31" t="str">
        <f t="shared" ref="E199:E207" si="83">IF(D199&lt;&gt;0,IF((D199-C199)=-1,"Birdie",IF((D199-C199)=-2,"Eagle",IF((D199-C199)=0,"Par",IF((D199-C199)=1,"bogey",IF((D199-C199)=2,"Double bogey","Other"))))),"  ")</f>
        <v>bogey</v>
      </c>
      <c r="H199" s="33" t="s">
        <v>123</v>
      </c>
    </row>
    <row r="200" spans="2:9" x14ac:dyDescent="0.2">
      <c r="B200" s="31">
        <f t="shared" si="82"/>
        <v>2</v>
      </c>
      <c r="C200" s="31">
        <f t="shared" si="82"/>
        <v>4</v>
      </c>
      <c r="D200" s="32">
        <f t="shared" si="82"/>
        <v>5</v>
      </c>
      <c r="E200" s="31" t="str">
        <f t="shared" si="83"/>
        <v>bogey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2"/>
        <v>3</v>
      </c>
      <c r="C201" s="31">
        <f t="shared" si="82"/>
        <v>4</v>
      </c>
      <c r="D201" s="32">
        <f t="shared" si="82"/>
        <v>6</v>
      </c>
      <c r="E201" s="31" t="str">
        <f t="shared" si="83"/>
        <v>Double bogey</v>
      </c>
      <c r="H201" t="s">
        <v>8</v>
      </c>
      <c r="I201" s="25">
        <f>COUNTIF(E199:E207,"Birdie")</f>
        <v>1</v>
      </c>
    </row>
    <row r="202" spans="2:9" x14ac:dyDescent="0.2">
      <c r="B202" s="31">
        <f t="shared" si="82"/>
        <v>4</v>
      </c>
      <c r="C202" s="31">
        <f t="shared" si="82"/>
        <v>4</v>
      </c>
      <c r="D202" s="32">
        <f t="shared" si="82"/>
        <v>5</v>
      </c>
      <c r="E202" s="31" t="str">
        <f t="shared" si="83"/>
        <v>bogey</v>
      </c>
      <c r="H202" t="s">
        <v>9</v>
      </c>
      <c r="I202" s="25">
        <f>COUNTIF(E199:E207,"Par")</f>
        <v>1</v>
      </c>
    </row>
    <row r="203" spans="2:9" x14ac:dyDescent="0.2">
      <c r="B203" s="31">
        <f t="shared" si="82"/>
        <v>5</v>
      </c>
      <c r="C203" s="31">
        <f t="shared" si="82"/>
        <v>3</v>
      </c>
      <c r="D203" s="32">
        <f t="shared" si="82"/>
        <v>3</v>
      </c>
      <c r="E203" s="31" t="str">
        <f t="shared" si="83"/>
        <v>Par</v>
      </c>
      <c r="H203" t="s">
        <v>125</v>
      </c>
      <c r="I203" s="25">
        <f>COUNTIF(E199:E207,"bogey")</f>
        <v>6</v>
      </c>
    </row>
    <row r="204" spans="2:9" x14ac:dyDescent="0.2">
      <c r="B204" s="31">
        <f t="shared" si="82"/>
        <v>6</v>
      </c>
      <c r="C204" s="31">
        <f t="shared" si="82"/>
        <v>4</v>
      </c>
      <c r="D204" s="32">
        <f t="shared" si="82"/>
        <v>5</v>
      </c>
      <c r="E204" s="31" t="str">
        <f t="shared" si="83"/>
        <v>bogey</v>
      </c>
      <c r="H204" t="s">
        <v>126</v>
      </c>
      <c r="I204" s="25">
        <f>COUNTIF(E199:E207,"Double bogey")</f>
        <v>1</v>
      </c>
    </row>
    <row r="205" spans="2:9" x14ac:dyDescent="0.2">
      <c r="B205" s="31">
        <f t="shared" si="82"/>
        <v>7</v>
      </c>
      <c r="C205" s="31">
        <f t="shared" si="82"/>
        <v>4</v>
      </c>
      <c r="D205" s="32">
        <f t="shared" si="82"/>
        <v>5</v>
      </c>
      <c r="E205" s="31" t="str">
        <f t="shared" si="83"/>
        <v>bogey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2"/>
        <v>8</v>
      </c>
      <c r="C206" s="31">
        <f t="shared" si="82"/>
        <v>3</v>
      </c>
      <c r="D206" s="32">
        <f t="shared" si="82"/>
        <v>4</v>
      </c>
      <c r="E206" s="31" t="str">
        <f t="shared" si="83"/>
        <v>bogey</v>
      </c>
    </row>
    <row r="207" spans="2:9" x14ac:dyDescent="0.2">
      <c r="B207" s="31">
        <f t="shared" si="82"/>
        <v>9</v>
      </c>
      <c r="C207" s="31">
        <f t="shared" si="82"/>
        <v>5</v>
      </c>
      <c r="D207" s="32">
        <f t="shared" si="82"/>
        <v>4</v>
      </c>
      <c r="E207" s="31" t="str">
        <f t="shared" si="83"/>
        <v>Birdie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4">CH7</f>
        <v>10</v>
      </c>
      <c r="C210" s="31">
        <f t="shared" si="84"/>
        <v>4</v>
      </c>
      <c r="D210" s="32">
        <f t="shared" si="84"/>
        <v>4</v>
      </c>
      <c r="E210" s="31" t="str">
        <f t="shared" ref="E210:E218" si="85">IF(D210&lt;&gt;0,IF((D210-C210)=-1,"Birdie",IF((D210-C210)=-2,"Eagle",IF((D210-C210)=0,"Par",IF((D210-C210)=1,"bogey",IF((D210-C210)=2,"Double bogey","Other"))))),"  ")</f>
        <v>Par</v>
      </c>
      <c r="H210" s="33" t="s">
        <v>123</v>
      </c>
    </row>
    <row r="211" spans="2:9" x14ac:dyDescent="0.2">
      <c r="B211" s="31">
        <f t="shared" si="84"/>
        <v>11</v>
      </c>
      <c r="C211" s="31">
        <f t="shared" si="84"/>
        <v>4</v>
      </c>
      <c r="D211" s="32">
        <f t="shared" si="84"/>
        <v>5</v>
      </c>
      <c r="E211" s="31" t="str">
        <f t="shared" si="85"/>
        <v>bogey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4"/>
        <v>12</v>
      </c>
      <c r="C212" s="31">
        <f t="shared" si="84"/>
        <v>3</v>
      </c>
      <c r="D212" s="32">
        <f t="shared" si="84"/>
        <v>3</v>
      </c>
      <c r="E212" s="31" t="str">
        <f t="shared" si="85"/>
        <v>Par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4"/>
        <v>13</v>
      </c>
      <c r="C213" s="31">
        <f t="shared" si="84"/>
        <v>4</v>
      </c>
      <c r="D213" s="32">
        <f t="shared" si="84"/>
        <v>4</v>
      </c>
      <c r="E213" s="31" t="str">
        <f t="shared" si="85"/>
        <v>Par</v>
      </c>
      <c r="H213" t="s">
        <v>9</v>
      </c>
      <c r="I213" s="25">
        <f>COUNTIF(E210:E218,"Par")</f>
        <v>4</v>
      </c>
    </row>
    <row r="214" spans="2:9" x14ac:dyDescent="0.2">
      <c r="B214" s="31">
        <f t="shared" si="84"/>
        <v>14</v>
      </c>
      <c r="C214" s="31">
        <f t="shared" si="84"/>
        <v>4</v>
      </c>
      <c r="D214" s="32">
        <f t="shared" si="84"/>
        <v>5</v>
      </c>
      <c r="E214" s="31" t="str">
        <f t="shared" si="85"/>
        <v>bogey</v>
      </c>
      <c r="H214" t="s">
        <v>125</v>
      </c>
      <c r="I214" s="25">
        <f>COUNTIF(E210:E218,"bogey")</f>
        <v>4</v>
      </c>
    </row>
    <row r="215" spans="2:9" x14ac:dyDescent="0.2">
      <c r="B215" s="31">
        <f t="shared" si="84"/>
        <v>15</v>
      </c>
      <c r="C215" s="31">
        <f t="shared" si="84"/>
        <v>3</v>
      </c>
      <c r="D215" s="32">
        <f t="shared" si="84"/>
        <v>3</v>
      </c>
      <c r="E215" s="31" t="str">
        <f t="shared" si="85"/>
        <v>Par</v>
      </c>
      <c r="H215" t="s">
        <v>126</v>
      </c>
      <c r="I215" s="25">
        <f>COUNTIF(E210:E218,"Double bogey")</f>
        <v>1</v>
      </c>
    </row>
    <row r="216" spans="2:9" x14ac:dyDescent="0.2">
      <c r="B216" s="31">
        <f t="shared" si="84"/>
        <v>16</v>
      </c>
      <c r="C216" s="31">
        <f t="shared" si="84"/>
        <v>5</v>
      </c>
      <c r="D216" s="32">
        <f t="shared" si="84"/>
        <v>6</v>
      </c>
      <c r="E216" s="31" t="str">
        <f t="shared" si="85"/>
        <v>bogey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4"/>
        <v>17</v>
      </c>
      <c r="C217" s="31">
        <f t="shared" si="84"/>
        <v>4</v>
      </c>
      <c r="D217" s="32">
        <f t="shared" si="84"/>
        <v>6</v>
      </c>
      <c r="E217" s="31" t="str">
        <f t="shared" si="85"/>
        <v>Double bogey</v>
      </c>
    </row>
    <row r="218" spans="2:9" x14ac:dyDescent="0.2">
      <c r="B218" s="31">
        <f t="shared" si="84"/>
        <v>18</v>
      </c>
      <c r="C218" s="31">
        <f t="shared" si="84"/>
        <v>5</v>
      </c>
      <c r="D218" s="32">
        <f t="shared" si="84"/>
        <v>6</v>
      </c>
      <c r="E218" s="31" t="str">
        <f t="shared" si="85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N218"/>
  <sheetViews>
    <sheetView topLeftCell="C38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23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8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8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7</v>
      </c>
      <c r="Q7" s="15">
        <f t="shared" ref="Q7:Q15" si="5">IF((P7-O7)&gt;3,O7+3,P7)</f>
        <v>7</v>
      </c>
      <c r="R7" s="2">
        <v>0.5</v>
      </c>
      <c r="S7" s="9"/>
      <c r="T7" s="14">
        <f>VLOOKUP(U5,Week,6)</f>
        <v>10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4</v>
      </c>
      <c r="BM7" s="15">
        <f t="shared" ref="BM7:BM15" si="21">IF((BL7-BK7)&gt;3,BK7+3,BL7)</f>
        <v>4</v>
      </c>
      <c r="BN7" s="2">
        <v>1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1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7</v>
      </c>
      <c r="CK7" s="15">
        <f t="shared" ref="CK7:CK15" si="29">IF((CJ7-CI7)&gt;3,CI7+3,CJ7)</f>
        <v>7</v>
      </c>
      <c r="CL7" s="2">
        <v>0.5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8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0</v>
      </c>
      <c r="S8" s="9"/>
      <c r="T8" s="16">
        <f t="shared" ref="T8:T15" si="33">+T7+1</f>
        <v>11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>
        <v>6</v>
      </c>
      <c r="AC8" s="15">
        <f t="shared" si="9"/>
        <v>6</v>
      </c>
      <c r="AD8" s="2">
        <v>1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7</v>
      </c>
      <c r="BM8" s="15">
        <f t="shared" si="21"/>
        <v>7</v>
      </c>
      <c r="BN8" s="2"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6</v>
      </c>
      <c r="BS8" s="15">
        <f t="shared" si="23"/>
        <v>6</v>
      </c>
      <c r="BT8" s="2">
        <v>1</v>
      </c>
      <c r="BU8" s="9"/>
      <c r="BV8" s="16">
        <f t="shared" ref="BV8:BV15" si="42">+BV7+1</f>
        <v>11</v>
      </c>
      <c r="BW8" s="15">
        <f t="shared" si="24"/>
        <v>4</v>
      </c>
      <c r="BX8" s="15">
        <v>6</v>
      </c>
      <c r="BY8" s="15">
        <f t="shared" si="25"/>
        <v>6</v>
      </c>
      <c r="BZ8" s="2">
        <v>0</v>
      </c>
      <c r="CA8" s="9"/>
      <c r="CB8" s="16">
        <f t="shared" ref="CB8:CB15" si="43">+CB7+1</f>
        <v>2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11</v>
      </c>
      <c r="CI8" s="15">
        <f t="shared" si="28"/>
        <v>4</v>
      </c>
      <c r="CJ8" s="15">
        <v>6</v>
      </c>
      <c r="CK8" s="15">
        <f t="shared" si="29"/>
        <v>6</v>
      </c>
      <c r="CL8" s="2">
        <v>0.5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0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>
        <v>7</v>
      </c>
      <c r="AC9" s="15">
        <f t="shared" si="9"/>
        <v>7</v>
      </c>
      <c r="AD9" s="2">
        <v>0</v>
      </c>
      <c r="AE9" s="9"/>
      <c r="AF9" s="16">
        <f t="shared" si="35"/>
        <v>12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3</v>
      </c>
      <c r="BL9" s="15">
        <v>5</v>
      </c>
      <c r="BM9" s="15">
        <f t="shared" si="21"/>
        <v>5</v>
      </c>
      <c r="BN9" s="2">
        <v>0</v>
      </c>
      <c r="BO9" s="9"/>
      <c r="BP9" s="16">
        <f t="shared" si="41"/>
        <v>3</v>
      </c>
      <c r="BQ9" s="15">
        <f t="shared" si="22"/>
        <v>4</v>
      </c>
      <c r="BR9" s="15">
        <v>5</v>
      </c>
      <c r="BS9" s="15">
        <f t="shared" si="23"/>
        <v>5</v>
      </c>
      <c r="BT9" s="2">
        <v>1</v>
      </c>
      <c r="BU9" s="9"/>
      <c r="BV9" s="16">
        <f t="shared" si="42"/>
        <v>12</v>
      </c>
      <c r="BW9" s="15">
        <f t="shared" si="24"/>
        <v>3</v>
      </c>
      <c r="BX9" s="15">
        <v>3</v>
      </c>
      <c r="BY9" s="15">
        <f t="shared" si="25"/>
        <v>3</v>
      </c>
      <c r="BZ9" s="2">
        <v>1</v>
      </c>
      <c r="CA9" s="9"/>
      <c r="CB9" s="16">
        <f t="shared" si="43"/>
        <v>3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12</v>
      </c>
      <c r="CI9" s="15">
        <f t="shared" si="28"/>
        <v>3</v>
      </c>
      <c r="CJ9" s="15">
        <v>6</v>
      </c>
      <c r="CK9" s="15">
        <f t="shared" si="29"/>
        <v>6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6</v>
      </c>
      <c r="E10" s="15">
        <f t="shared" si="1"/>
        <v>6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6</v>
      </c>
      <c r="K10" s="15">
        <f t="shared" si="3"/>
        <v>6</v>
      </c>
      <c r="L10" s="2">
        <v>0</v>
      </c>
      <c r="M10" s="9"/>
      <c r="N10" s="16">
        <f t="shared" si="32"/>
        <v>13</v>
      </c>
      <c r="O10" s="15">
        <f t="shared" si="4"/>
        <v>4</v>
      </c>
      <c r="P10" s="15">
        <v>6</v>
      </c>
      <c r="Q10" s="15">
        <f t="shared" si="5"/>
        <v>6</v>
      </c>
      <c r="R10" s="2">
        <v>1</v>
      </c>
      <c r="S10" s="9"/>
      <c r="T10" s="16">
        <f t="shared" si="33"/>
        <v>13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4</v>
      </c>
      <c r="AB10" s="15">
        <v>6</v>
      </c>
      <c r="AC10" s="15">
        <f t="shared" si="9"/>
        <v>6</v>
      </c>
      <c r="AD10" s="2">
        <v>0</v>
      </c>
      <c r="AE10" s="9"/>
      <c r="AF10" s="16">
        <f t="shared" si="35"/>
        <v>13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4</v>
      </c>
      <c r="BL10" s="15">
        <v>5</v>
      </c>
      <c r="BM10" s="15">
        <f t="shared" si="21"/>
        <v>5</v>
      </c>
      <c r="BN10" s="2">
        <v>1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0</v>
      </c>
      <c r="BU10" s="9"/>
      <c r="BV10" s="16">
        <f t="shared" si="42"/>
        <v>13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4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13</v>
      </c>
      <c r="CI10" s="15">
        <f t="shared" si="28"/>
        <v>4</v>
      </c>
      <c r="CJ10" s="15">
        <v>7</v>
      </c>
      <c r="CK10" s="15">
        <f t="shared" si="29"/>
        <v>7</v>
      </c>
      <c r="CL10" s="2"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8</v>
      </c>
      <c r="E11" s="15">
        <f t="shared" si="1"/>
        <v>7</v>
      </c>
      <c r="F11" s="2">
        <v>0</v>
      </c>
      <c r="G11" s="9"/>
      <c r="H11" s="16">
        <f t="shared" si="31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0.5</v>
      </c>
      <c r="S11" s="9"/>
      <c r="T11" s="16">
        <f t="shared" si="33"/>
        <v>14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3</v>
      </c>
      <c r="AB11" s="15">
        <v>3</v>
      </c>
      <c r="AC11" s="15">
        <f t="shared" si="9"/>
        <v>3</v>
      </c>
      <c r="AD11" s="2">
        <v>1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3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>
        <v>5</v>
      </c>
      <c r="BM11" s="15">
        <f t="shared" si="21"/>
        <v>5</v>
      </c>
      <c r="BN11" s="2">
        <v>0</v>
      </c>
      <c r="BO11" s="9"/>
      <c r="BP11" s="16">
        <f t="shared" si="41"/>
        <v>5</v>
      </c>
      <c r="BQ11" s="15">
        <f t="shared" si="22"/>
        <v>3</v>
      </c>
      <c r="BR11" s="15">
        <v>4</v>
      </c>
      <c r="BS11" s="15">
        <f t="shared" si="23"/>
        <v>4</v>
      </c>
      <c r="BT11" s="2">
        <v>0.5</v>
      </c>
      <c r="BU11" s="9"/>
      <c r="BV11" s="16">
        <f t="shared" si="42"/>
        <v>14</v>
      </c>
      <c r="BW11" s="15">
        <f t="shared" si="24"/>
        <v>4</v>
      </c>
      <c r="BX11" s="15">
        <v>7</v>
      </c>
      <c r="BY11" s="15">
        <f t="shared" si="25"/>
        <v>7</v>
      </c>
      <c r="BZ11" s="2">
        <v>0</v>
      </c>
      <c r="CA11" s="9"/>
      <c r="CB11" s="16">
        <f t="shared" si="43"/>
        <v>5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14</v>
      </c>
      <c r="CI11" s="15">
        <f t="shared" si="28"/>
        <v>4</v>
      </c>
      <c r="CJ11" s="15">
        <v>6</v>
      </c>
      <c r="CK11" s="15">
        <f t="shared" si="29"/>
        <v>6</v>
      </c>
      <c r="CL11" s="2">
        <v>1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6</v>
      </c>
      <c r="E12" s="15">
        <f t="shared" si="1"/>
        <v>6</v>
      </c>
      <c r="F12" s="2">
        <v>0</v>
      </c>
      <c r="G12" s="9"/>
      <c r="H12" s="16">
        <f t="shared" si="31"/>
        <v>6</v>
      </c>
      <c r="I12" s="15">
        <f t="shared" si="2"/>
        <v>4</v>
      </c>
      <c r="J12" s="15">
        <v>5</v>
      </c>
      <c r="K12" s="15">
        <f t="shared" si="3"/>
        <v>5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1</v>
      </c>
      <c r="S12" s="9"/>
      <c r="T12" s="16">
        <f t="shared" si="33"/>
        <v>15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4</v>
      </c>
      <c r="AB12" s="15">
        <v>5</v>
      </c>
      <c r="AC12" s="15">
        <f t="shared" si="9"/>
        <v>5</v>
      </c>
      <c r="AD12" s="2">
        <v>1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4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0.5</v>
      </c>
      <c r="BO12" s="9"/>
      <c r="BP12" s="16">
        <f t="shared" si="41"/>
        <v>6</v>
      </c>
      <c r="BQ12" s="15">
        <f t="shared" si="22"/>
        <v>4</v>
      </c>
      <c r="BR12" s="15">
        <v>5</v>
      </c>
      <c r="BS12" s="15">
        <f t="shared" si="23"/>
        <v>5</v>
      </c>
      <c r="BT12" s="2">
        <v>1</v>
      </c>
      <c r="BU12" s="9"/>
      <c r="BV12" s="16">
        <f t="shared" si="42"/>
        <v>15</v>
      </c>
      <c r="BW12" s="15">
        <f t="shared" si="24"/>
        <v>3</v>
      </c>
      <c r="BX12" s="15">
        <v>4</v>
      </c>
      <c r="BY12" s="15">
        <f t="shared" si="25"/>
        <v>4</v>
      </c>
      <c r="BZ12" s="2">
        <v>0</v>
      </c>
      <c r="CA12" s="9"/>
      <c r="CB12" s="16">
        <f t="shared" si="43"/>
        <v>6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15</v>
      </c>
      <c r="CI12" s="15">
        <f t="shared" si="28"/>
        <v>3</v>
      </c>
      <c r="CJ12" s="15">
        <v>4</v>
      </c>
      <c r="CK12" s="15">
        <f t="shared" si="29"/>
        <v>4</v>
      </c>
      <c r="CL12" s="2">
        <v>1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6</v>
      </c>
      <c r="E13" s="15">
        <f t="shared" si="1"/>
        <v>6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>
        <v>7</v>
      </c>
      <c r="K13" s="15">
        <f t="shared" si="3"/>
        <v>7</v>
      </c>
      <c r="L13" s="2">
        <v>0</v>
      </c>
      <c r="M13" s="9"/>
      <c r="N13" s="16">
        <f t="shared" si="32"/>
        <v>16</v>
      </c>
      <c r="O13" s="15">
        <f t="shared" si="4"/>
        <v>5</v>
      </c>
      <c r="P13" s="15">
        <v>7</v>
      </c>
      <c r="Q13" s="15">
        <f t="shared" si="5"/>
        <v>7</v>
      </c>
      <c r="R13" s="2">
        <v>0</v>
      </c>
      <c r="S13" s="9"/>
      <c r="T13" s="16">
        <f t="shared" si="33"/>
        <v>16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4</v>
      </c>
      <c r="AB13" s="15">
        <v>6</v>
      </c>
      <c r="AC13" s="15">
        <f t="shared" si="9"/>
        <v>6</v>
      </c>
      <c r="AD13" s="2">
        <v>0.5</v>
      </c>
      <c r="AE13" s="9"/>
      <c r="AF13" s="16">
        <f t="shared" si="35"/>
        <v>16</v>
      </c>
      <c r="AG13" s="15">
        <f t="shared" si="10"/>
        <v>5</v>
      </c>
      <c r="AH13" s="15"/>
      <c r="AI13" s="15">
        <f t="shared" si="11"/>
        <v>0</v>
      </c>
      <c r="AK13" s="9"/>
      <c r="AL13" s="16">
        <f t="shared" si="36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5</v>
      </c>
      <c r="BL13" s="15">
        <v>6</v>
      </c>
      <c r="BM13" s="15">
        <f t="shared" si="21"/>
        <v>6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>
        <v>6</v>
      </c>
      <c r="BS13" s="15">
        <f t="shared" si="23"/>
        <v>6</v>
      </c>
      <c r="BT13" s="2">
        <v>0</v>
      </c>
      <c r="BU13" s="9"/>
      <c r="BV13" s="16">
        <f t="shared" si="42"/>
        <v>16</v>
      </c>
      <c r="BW13" s="15">
        <f t="shared" si="24"/>
        <v>5</v>
      </c>
      <c r="BX13" s="15">
        <v>6</v>
      </c>
      <c r="BY13" s="15">
        <f t="shared" si="25"/>
        <v>6</v>
      </c>
      <c r="BZ13" s="2">
        <v>1</v>
      </c>
      <c r="CA13" s="9"/>
      <c r="CB13" s="16">
        <f t="shared" si="43"/>
        <v>7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16</v>
      </c>
      <c r="CI13" s="15">
        <f t="shared" si="28"/>
        <v>5</v>
      </c>
      <c r="CJ13" s="15">
        <v>7</v>
      </c>
      <c r="CK13" s="15">
        <f t="shared" si="29"/>
        <v>7</v>
      </c>
      <c r="CL13" s="2"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8</v>
      </c>
      <c r="E14" s="15">
        <f t="shared" si="1"/>
        <v>7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6</v>
      </c>
      <c r="Q14" s="15">
        <f t="shared" si="5"/>
        <v>6</v>
      </c>
      <c r="R14" s="2">
        <v>0.5</v>
      </c>
      <c r="S14" s="9"/>
      <c r="T14" s="16">
        <f t="shared" si="33"/>
        <v>17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3</v>
      </c>
      <c r="AB14" s="15">
        <v>3</v>
      </c>
      <c r="AC14" s="15">
        <f t="shared" si="9"/>
        <v>3</v>
      </c>
      <c r="AD14" s="2">
        <v>1</v>
      </c>
      <c r="AE14" s="9"/>
      <c r="AF14" s="16">
        <f t="shared" si="35"/>
        <v>17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3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4</v>
      </c>
      <c r="BL14" s="15">
        <v>7</v>
      </c>
      <c r="BM14" s="15">
        <f t="shared" si="21"/>
        <v>7</v>
      </c>
      <c r="BN14" s="2">
        <v>0</v>
      </c>
      <c r="BO14" s="9"/>
      <c r="BP14" s="16">
        <f t="shared" si="41"/>
        <v>8</v>
      </c>
      <c r="BQ14" s="15">
        <f t="shared" si="22"/>
        <v>3</v>
      </c>
      <c r="BR14" s="15">
        <v>5</v>
      </c>
      <c r="BS14" s="15">
        <f t="shared" si="23"/>
        <v>5</v>
      </c>
      <c r="BT14" s="2">
        <v>0.5</v>
      </c>
      <c r="BU14" s="9"/>
      <c r="BV14" s="16">
        <f t="shared" si="42"/>
        <v>17</v>
      </c>
      <c r="BW14" s="15">
        <f t="shared" si="24"/>
        <v>4</v>
      </c>
      <c r="BX14" s="15">
        <v>6</v>
      </c>
      <c r="BY14" s="15">
        <f t="shared" si="25"/>
        <v>6</v>
      </c>
      <c r="BZ14" s="2">
        <v>0</v>
      </c>
      <c r="CA14" s="9"/>
      <c r="CB14" s="16">
        <f t="shared" si="43"/>
        <v>8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17</v>
      </c>
      <c r="CI14" s="15">
        <f t="shared" si="28"/>
        <v>4</v>
      </c>
      <c r="CJ14" s="15">
        <v>6</v>
      </c>
      <c r="CK14" s="15">
        <f t="shared" si="29"/>
        <v>6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0</v>
      </c>
      <c r="S15" s="9"/>
      <c r="T15" s="16">
        <f t="shared" si="33"/>
        <v>18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>
        <v>6</v>
      </c>
      <c r="AC15" s="15">
        <f t="shared" si="9"/>
        <v>6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>
        <v>6</v>
      </c>
      <c r="BM15" s="15">
        <f t="shared" si="21"/>
        <v>6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0.5</v>
      </c>
      <c r="BU15" s="9"/>
      <c r="BV15" s="16">
        <f t="shared" si="42"/>
        <v>18</v>
      </c>
      <c r="BW15" s="15">
        <f t="shared" si="24"/>
        <v>5</v>
      </c>
      <c r="BX15" s="15">
        <v>6</v>
      </c>
      <c r="BY15" s="15">
        <f t="shared" si="25"/>
        <v>6</v>
      </c>
      <c r="BZ15" s="2">
        <v>1</v>
      </c>
      <c r="CA15" s="9"/>
      <c r="CB15" s="16">
        <f t="shared" si="43"/>
        <v>9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18</v>
      </c>
      <c r="CI15" s="15">
        <f t="shared" si="28"/>
        <v>5</v>
      </c>
      <c r="CJ15" s="15">
        <v>7</v>
      </c>
      <c r="CK15" s="15">
        <f t="shared" si="29"/>
        <v>7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60</v>
      </c>
      <c r="E16" s="15">
        <f>SUM(E7:E15)</f>
        <v>57</v>
      </c>
      <c r="F16" s="2">
        <f>SUM(F7:F15)</f>
        <v>1</v>
      </c>
      <c r="G16" s="9"/>
      <c r="H16" s="10" t="s">
        <v>38</v>
      </c>
      <c r="I16" s="15">
        <f>SUM(I7:I15)</f>
        <v>35</v>
      </c>
      <c r="J16" s="15">
        <f>SUM(J7:J15)</f>
        <v>55</v>
      </c>
      <c r="K16" s="15">
        <f>SUM(K7:K15)</f>
        <v>53</v>
      </c>
      <c r="L16" s="2">
        <f>SUM(L7:L15)</f>
        <v>2</v>
      </c>
      <c r="M16" s="9"/>
      <c r="N16" s="10" t="s">
        <v>38</v>
      </c>
      <c r="O16" s="15">
        <f>SUM(O7:O15)</f>
        <v>36</v>
      </c>
      <c r="P16" s="15">
        <f>SUM(P7:P15)</f>
        <v>52</v>
      </c>
      <c r="Q16" s="15">
        <f>SUM(Q7:Q15)</f>
        <v>52</v>
      </c>
      <c r="R16" s="15">
        <f>SUM(R7:R15)</f>
        <v>4</v>
      </c>
      <c r="S16" s="9"/>
      <c r="T16" s="10" t="s">
        <v>38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35</v>
      </c>
      <c r="AB16" s="15">
        <f>SUM(AB7:AB15)</f>
        <v>48</v>
      </c>
      <c r="AC16" s="15">
        <f>SUM(AC7:AC15)</f>
        <v>48</v>
      </c>
      <c r="AD16" s="2">
        <f>SUM(AD7:AD15)</f>
        <v>6</v>
      </c>
      <c r="AE16" s="9"/>
      <c r="AF16" s="10" t="s">
        <v>38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36</v>
      </c>
      <c r="BL16" s="15">
        <f>SUM(BL7:BL15)</f>
        <v>49</v>
      </c>
      <c r="BM16" s="15">
        <f>SUM(BM7:BM15)</f>
        <v>49</v>
      </c>
      <c r="BN16" s="2">
        <f>SUM(BN7:BN15)</f>
        <v>4.5</v>
      </c>
      <c r="BO16" s="9"/>
      <c r="BP16" s="10" t="s">
        <v>38</v>
      </c>
      <c r="BQ16" s="15">
        <f>SUM(BQ7:BQ15)</f>
        <v>35</v>
      </c>
      <c r="BR16" s="15">
        <f>SUM(BR7:BR15)</f>
        <v>49</v>
      </c>
      <c r="BS16" s="15">
        <f>SUM(BS7:BS15)</f>
        <v>49</v>
      </c>
      <c r="BT16" s="2">
        <f>SUM(BT7:BT15)</f>
        <v>5.5</v>
      </c>
      <c r="BU16" s="9"/>
      <c r="BV16" s="10" t="s">
        <v>38</v>
      </c>
      <c r="BW16" s="15">
        <f>SUM(BW7:BW15)</f>
        <v>36</v>
      </c>
      <c r="BX16" s="15">
        <f>SUM(BX7:BX15)</f>
        <v>48</v>
      </c>
      <c r="BY16" s="15">
        <f>SUM(BY7:BY15)</f>
        <v>48</v>
      </c>
      <c r="BZ16" s="2">
        <f>SUM(BZ7:BZ15)</f>
        <v>4.5</v>
      </c>
      <c r="CA16" s="9"/>
      <c r="CB16" s="10" t="s">
        <v>38</v>
      </c>
      <c r="CC16" s="15">
        <f>SUM(CC7:CC15)</f>
        <v>35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56</v>
      </c>
      <c r="CK16" s="15">
        <f>SUM(CK7:CK15)</f>
        <v>56</v>
      </c>
      <c r="CL16" s="2">
        <f>SUM(CL7:CL15)</f>
        <v>3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0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Y18" s="9"/>
      <c r="AC18" t="s">
        <v>113</v>
      </c>
      <c r="AD18" s="2">
        <v>1</v>
      </c>
      <c r="AE18" s="9"/>
      <c r="AI18" t="s">
        <v>113</v>
      </c>
      <c r="AK18" s="9"/>
      <c r="AO18" t="s">
        <v>113</v>
      </c>
      <c r="AQ18" s="9"/>
      <c r="AU18" t="s">
        <v>113</v>
      </c>
      <c r="AW18" s="9"/>
      <c r="BA18" t="s">
        <v>113</v>
      </c>
      <c r="BC18" s="9"/>
      <c r="BG18" t="s">
        <v>113</v>
      </c>
      <c r="BI18" s="9"/>
      <c r="BM18" t="s">
        <v>113</v>
      </c>
      <c r="BN18" s="2">
        <v>0.5</v>
      </c>
      <c r="BO18" s="9"/>
      <c r="BS18" t="s">
        <v>113</v>
      </c>
      <c r="BT18" s="2">
        <v>1</v>
      </c>
      <c r="BU18" s="9"/>
      <c r="BY18" t="s">
        <v>113</v>
      </c>
      <c r="BZ18" s="2">
        <v>0.5</v>
      </c>
      <c r="CA18" s="9"/>
      <c r="CE18" t="s">
        <v>113</v>
      </c>
      <c r="CG18" s="9"/>
      <c r="CK18" t="s">
        <v>113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1</v>
      </c>
      <c r="G20" s="9"/>
      <c r="K20" t="s">
        <v>114</v>
      </c>
      <c r="L20" s="17">
        <f>SUM(L16:L19)</f>
        <v>2</v>
      </c>
      <c r="M20" s="9"/>
      <c r="Q20" t="s">
        <v>114</v>
      </c>
      <c r="R20" s="39">
        <f>SUM(R16:R19)</f>
        <v>4</v>
      </c>
      <c r="S20" s="9"/>
      <c r="W20" t="s">
        <v>114</v>
      </c>
      <c r="X20" s="17">
        <f>SUM(X16:X19)</f>
        <v>0</v>
      </c>
      <c r="Y20" s="9"/>
      <c r="AC20" t="s">
        <v>114</v>
      </c>
      <c r="AD20" s="17">
        <f>SUM(AD16:AD19)</f>
        <v>7</v>
      </c>
      <c r="AE20" s="9"/>
      <c r="AI20" t="s">
        <v>114</v>
      </c>
      <c r="AJ20" s="17">
        <f>SUM(AJ16:AJ19)</f>
        <v>0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0</v>
      </c>
      <c r="BC20" s="9"/>
      <c r="BG20" t="s">
        <v>114</v>
      </c>
      <c r="BH20" s="17">
        <f>SUM(BH16:BH19)</f>
        <v>0</v>
      </c>
      <c r="BI20" s="9"/>
      <c r="BM20" t="s">
        <v>114</v>
      </c>
      <c r="BN20" s="17">
        <f>SUM(BN16:BN19)</f>
        <v>5</v>
      </c>
      <c r="BO20" s="9"/>
      <c r="BS20" t="s">
        <v>114</v>
      </c>
      <c r="BT20" s="17">
        <f>SUM(BT16:BT19)</f>
        <v>6.5</v>
      </c>
      <c r="BU20" s="9"/>
      <c r="BY20" t="s">
        <v>114</v>
      </c>
      <c r="BZ20" s="17">
        <f>SUM(BZ16:BZ19)</f>
        <v>5</v>
      </c>
      <c r="CA20" s="9"/>
      <c r="CE20" t="s">
        <v>114</v>
      </c>
      <c r="CF20" s="17">
        <f>SUM(CF16:CF19)</f>
        <v>0</v>
      </c>
      <c r="CG20" s="9"/>
      <c r="CK20" t="s">
        <v>114</v>
      </c>
      <c r="CL20" s="17">
        <f>SUM(CL16:CL19)</f>
        <v>3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21</v>
      </c>
      <c r="G22" s="9"/>
      <c r="K22" t="s">
        <v>56</v>
      </c>
      <c r="L22" s="2">
        <f>IF(J16=0,0,K16-I16)</f>
        <v>18</v>
      </c>
      <c r="M22" s="9"/>
      <c r="Q22" t="s">
        <v>56</v>
      </c>
      <c r="R22" s="40">
        <f>IF(P16=0,0,Q16-O16)</f>
        <v>16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13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13</v>
      </c>
      <c r="BO22" s="9"/>
      <c r="BS22" t="s">
        <v>56</v>
      </c>
      <c r="BT22" s="2">
        <f>IF(BR16=0,0,BS16-BQ16)</f>
        <v>14</v>
      </c>
      <c r="BU22" s="9"/>
      <c r="BY22" t="s">
        <v>56</v>
      </c>
      <c r="BZ22" s="2">
        <f>IF(BX16=0,0,BY16-BW16)</f>
        <v>12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20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>
        <f>IF(V16&lt;&gt;0,IF(X16&gt;4.5,"W",IF(X16=4.5,"T",IF(X16&lt;4.5,"L"))),0)</f>
        <v>0</v>
      </c>
      <c r="AD24" s="19" t="str">
        <f>IF(AB16&lt;&gt;0,IF(AD16&gt;4.5,"W",IF(AD16=4.5,"T",IF(AD16&lt;4.5,"L"))),0)</f>
        <v>W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T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T</v>
      </c>
      <c r="CF24" s="19">
        <f>IF(CD16&lt;&gt;0,IF(CF16&gt;4.5,"W",IF(CF16=4.5,"T",IF(CF16&lt;4.5,"L"))),0)</f>
        <v>0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1</v>
      </c>
      <c r="D29" s="2">
        <f t="shared" ref="D29:D43" si="45">C29</f>
        <v>1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6.666666666666667</v>
      </c>
      <c r="K29" s="40">
        <f>MIN(J7,AB7,AN7,BF7,BR7,CD7)</f>
        <v>6</v>
      </c>
      <c r="L29" s="15">
        <f>MAX(J7,AB7,AN7,BF7,BR7,CD7)</f>
        <v>8</v>
      </c>
      <c r="M29" s="20"/>
    </row>
    <row r="30" spans="1:91" x14ac:dyDescent="0.2">
      <c r="A30" s="20"/>
      <c r="B30" t="s">
        <v>41</v>
      </c>
      <c r="C30" s="2">
        <f>L20</f>
        <v>2</v>
      </c>
      <c r="D30" s="2">
        <f t="shared" si="45"/>
        <v>2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6.666666666666667</v>
      </c>
      <c r="K30" s="40">
        <f t="shared" ref="K30:K37" si="48">MIN(J8,AB8,AN8,BF8,BR8,CD8)</f>
        <v>6</v>
      </c>
      <c r="L30" s="15">
        <f t="shared" ref="L30:L37" si="49">MAX(J8,AB8,AN8,BF8,BR8,CD8)</f>
        <v>8</v>
      </c>
      <c r="M30" s="20"/>
    </row>
    <row r="31" spans="1:91" x14ac:dyDescent="0.2">
      <c r="A31" s="20"/>
      <c r="B31" t="s">
        <v>42</v>
      </c>
      <c r="C31" s="2">
        <f>R20</f>
        <v>4</v>
      </c>
      <c r="D31" s="2">
        <f t="shared" si="45"/>
        <v>4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5.666666666666667</v>
      </c>
      <c r="K31" s="40">
        <f t="shared" si="48"/>
        <v>5</v>
      </c>
      <c r="L31" s="15">
        <f t="shared" si="49"/>
        <v>7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6</v>
      </c>
      <c r="K32" s="40">
        <f t="shared" si="48"/>
        <v>6</v>
      </c>
      <c r="L32" s="15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7</v>
      </c>
      <c r="D33" s="2">
        <f t="shared" si="45"/>
        <v>7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3.6666666666666665</v>
      </c>
      <c r="K33" s="40">
        <f t="shared" si="48"/>
        <v>3</v>
      </c>
      <c r="L33" s="15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5</v>
      </c>
      <c r="K34" s="40">
        <f t="shared" si="48"/>
        <v>5</v>
      </c>
      <c r="L34" s="15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6.333333333333333</v>
      </c>
      <c r="K35" s="40">
        <f t="shared" si="48"/>
        <v>6</v>
      </c>
      <c r="L35" s="15">
        <f t="shared" si="49"/>
        <v>7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4</v>
      </c>
      <c r="K36" s="40">
        <f t="shared" si="48"/>
        <v>3</v>
      </c>
      <c r="L36" s="15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6.666666666666667</v>
      </c>
      <c r="K37" s="40">
        <f t="shared" si="48"/>
        <v>6</v>
      </c>
      <c r="L37" s="15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118</v>
      </c>
      <c r="J38" s="37">
        <f>SUM(J29:J37)</f>
        <v>50.666666666666671</v>
      </c>
      <c r="K38" s="337">
        <f>SUM(K29:K37)</f>
        <v>46</v>
      </c>
      <c r="L38" s="337">
        <f>SUM(L29:L37)</f>
        <v>58</v>
      </c>
      <c r="M38" s="20"/>
    </row>
    <row r="39" spans="1:18" x14ac:dyDescent="0.2">
      <c r="A39" s="20"/>
      <c r="B39" t="s">
        <v>50</v>
      </c>
      <c r="C39" s="2">
        <f>BN20</f>
        <v>5</v>
      </c>
      <c r="D39" s="2">
        <f t="shared" si="45"/>
        <v>5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6.5</v>
      </c>
      <c r="D40" s="2">
        <f t="shared" si="45"/>
        <v>6.5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6.2</v>
      </c>
      <c r="K40" s="40">
        <f>MIN(D7,P7,V7,AH7,AZ7,BL7,BX7,CJ7)</f>
        <v>4</v>
      </c>
      <c r="L40" s="15">
        <f>MAX(D7,P7,V7,AH7,AZ7,BL7,BX7,CJ7)</f>
        <v>8</v>
      </c>
      <c r="M40" s="20"/>
    </row>
    <row r="41" spans="1:18" x14ac:dyDescent="0.2">
      <c r="A41" s="20"/>
      <c r="B41" t="s">
        <v>52</v>
      </c>
      <c r="C41" s="2">
        <f>BZ20</f>
        <v>5</v>
      </c>
      <c r="D41" s="2">
        <f t="shared" si="45"/>
        <v>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123">
        <f t="shared" ref="J41:J48" si="50">AVERAGE(D8,P8,V8,AH8,AZ8,BL8,BX8,CJ8)</f>
        <v>6.4</v>
      </c>
      <c r="K41" s="40">
        <f t="shared" ref="K41:K48" si="51">MIN(D8,P8,V8,AH8,AZ8,BL8,BX8,CJ8)</f>
        <v>6</v>
      </c>
      <c r="L41" s="15">
        <f t="shared" ref="L41:L48" si="52">MAX(D8,P8,V8,AH8,AZ8,BL8,BX8,CJ8)</f>
        <v>7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123">
        <f t="shared" si="50"/>
        <v>4.4000000000000004</v>
      </c>
      <c r="K42" s="40">
        <f t="shared" si="51"/>
        <v>3</v>
      </c>
      <c r="L42" s="15">
        <f t="shared" si="52"/>
        <v>6</v>
      </c>
      <c r="M42" s="20"/>
    </row>
    <row r="43" spans="1:18" x14ac:dyDescent="0.2">
      <c r="A43" s="20"/>
      <c r="B43" t="s">
        <v>54</v>
      </c>
      <c r="C43" s="26">
        <f>CL20</f>
        <v>3</v>
      </c>
      <c r="D43" s="26">
        <f t="shared" si="45"/>
        <v>3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5.8</v>
      </c>
      <c r="K43" s="40">
        <f t="shared" si="51"/>
        <v>5</v>
      </c>
      <c r="L43" s="15">
        <f t="shared" si="52"/>
        <v>7</v>
      </c>
      <c r="M43" s="20"/>
    </row>
    <row r="44" spans="1:18" x14ac:dyDescent="0.2">
      <c r="A44" s="20"/>
      <c r="B44" t="s">
        <v>38</v>
      </c>
      <c r="C44" s="2">
        <f>SUM(C29:C43)</f>
        <v>33.5</v>
      </c>
      <c r="D44" s="2">
        <f>SUM(D29:D43)</f>
        <v>33.5</v>
      </c>
      <c r="E44" s="25">
        <f>SUM(E29:E43)</f>
        <v>8</v>
      </c>
      <c r="F44" s="2">
        <f>SUM(F29:F43)</f>
        <v>8</v>
      </c>
      <c r="G44" s="20"/>
      <c r="I44" s="35">
        <v>14</v>
      </c>
      <c r="J44" s="123">
        <f t="shared" si="50"/>
        <v>6.4</v>
      </c>
      <c r="K44" s="40">
        <f t="shared" si="51"/>
        <v>5</v>
      </c>
      <c r="L44" s="15">
        <f t="shared" si="52"/>
        <v>8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4.2</v>
      </c>
      <c r="K45" s="40">
        <f t="shared" si="51"/>
        <v>3</v>
      </c>
      <c r="L45" s="15">
        <f t="shared" si="52"/>
        <v>6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6.4</v>
      </c>
      <c r="K46" s="40">
        <f t="shared" si="51"/>
        <v>6</v>
      </c>
      <c r="L46" s="15">
        <f t="shared" si="52"/>
        <v>7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>
        <f t="shared" si="50"/>
        <v>6.6</v>
      </c>
      <c r="K47" s="40">
        <f t="shared" si="51"/>
        <v>6</v>
      </c>
      <c r="L47" s="15">
        <f t="shared" si="52"/>
        <v>8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6.6</v>
      </c>
      <c r="K48" s="40">
        <f t="shared" si="51"/>
        <v>6</v>
      </c>
      <c r="L48" s="15">
        <f t="shared" si="52"/>
        <v>7</v>
      </c>
      <c r="M48" s="20"/>
      <c r="R48" s="2"/>
    </row>
    <row r="49" spans="1:18" x14ac:dyDescent="0.2">
      <c r="A49" s="20"/>
      <c r="B49" t="s">
        <v>30</v>
      </c>
      <c r="C49" s="25">
        <f t="shared" si="53"/>
        <v>5</v>
      </c>
      <c r="G49" s="20"/>
      <c r="I49" s="36" t="s">
        <v>120</v>
      </c>
      <c r="J49" s="37">
        <f>SUM(J40:J48)</f>
        <v>53.000000000000007</v>
      </c>
      <c r="K49" s="337">
        <f>SUM(K40:K48)</f>
        <v>44</v>
      </c>
      <c r="L49" s="337">
        <f>SUM(L40:L48)</f>
        <v>64</v>
      </c>
      <c r="M49" s="20"/>
      <c r="R49" s="2"/>
    </row>
    <row r="50" spans="1:18" x14ac:dyDescent="0.2">
      <c r="A50" s="20"/>
      <c r="B50" t="s">
        <v>121</v>
      </c>
      <c r="C50" s="25">
        <f t="shared" si="53"/>
        <v>24</v>
      </c>
      <c r="G50" s="20"/>
      <c r="H50" s="20"/>
      <c r="I50" s="20"/>
      <c r="J50" s="20"/>
      <c r="K50" s="339"/>
      <c r="L50" s="338"/>
      <c r="M50" s="20"/>
      <c r="R50" s="2"/>
    </row>
    <row r="51" spans="1:18" x14ac:dyDescent="0.2">
      <c r="A51" s="20"/>
      <c r="B51" t="s">
        <v>122</v>
      </c>
      <c r="C51" s="25">
        <f t="shared" si="53"/>
        <v>26</v>
      </c>
      <c r="G51" s="20"/>
      <c r="K51" s="40">
        <f t="shared" ref="K51:L51" si="54">K38+K49</f>
        <v>90</v>
      </c>
      <c r="L51" s="40">
        <f t="shared" si="54"/>
        <v>122</v>
      </c>
      <c r="R51" s="2"/>
    </row>
    <row r="52" spans="1:18" x14ac:dyDescent="0.2">
      <c r="A52" s="20"/>
      <c r="B52" t="s">
        <v>12</v>
      </c>
      <c r="C52" s="25">
        <f t="shared" si="53"/>
        <v>17</v>
      </c>
      <c r="G52" s="20"/>
      <c r="R52" s="2"/>
    </row>
    <row r="53" spans="1:18" x14ac:dyDescent="0.2">
      <c r="A53" s="20"/>
      <c r="B53" t="s">
        <v>38</v>
      </c>
      <c r="C53" s="29">
        <f>SUM(C47:C52)</f>
        <v>72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5">B7</f>
        <v>10</v>
      </c>
      <c r="C56" s="32">
        <f t="shared" si="55"/>
        <v>4</v>
      </c>
      <c r="D56" s="32">
        <f t="shared" si="55"/>
        <v>8</v>
      </c>
      <c r="E56" s="31" t="str">
        <f t="shared" ref="E56:E64" si="56">IF(D56&lt;&gt;0,IF((D56-C56)=-1,"Birdie",IF((D56-C56)=-2,"Eagle",IF((D56-C56)=0,"Par",IF((D56-C56)=1,"bogey",IF((D56-C56)=2,"Double bogey","Other"))))),"  ")</f>
        <v>Other</v>
      </c>
      <c r="H56" s="33" t="s">
        <v>123</v>
      </c>
    </row>
    <row r="57" spans="1:18" x14ac:dyDescent="0.2">
      <c r="B57" s="10">
        <f t="shared" si="55"/>
        <v>11</v>
      </c>
      <c r="C57" s="32">
        <f t="shared" si="55"/>
        <v>4</v>
      </c>
      <c r="D57" s="32">
        <f t="shared" si="55"/>
        <v>7</v>
      </c>
      <c r="E57" s="31" t="str">
        <f t="shared" si="56"/>
        <v>Other</v>
      </c>
      <c r="H57" t="s">
        <v>124</v>
      </c>
      <c r="I57" s="25">
        <f>COUNTIF(E56:E64,"Eagle")</f>
        <v>0</v>
      </c>
    </row>
    <row r="58" spans="1:18" x14ac:dyDescent="0.2">
      <c r="B58" s="10">
        <f t="shared" si="55"/>
        <v>12</v>
      </c>
      <c r="C58" s="32">
        <f t="shared" si="55"/>
        <v>3</v>
      </c>
      <c r="D58" s="32">
        <f t="shared" si="55"/>
        <v>4</v>
      </c>
      <c r="E58" s="31" t="str">
        <f t="shared" si="56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5"/>
        <v>13</v>
      </c>
      <c r="C59" s="32">
        <f t="shared" si="55"/>
        <v>4</v>
      </c>
      <c r="D59" s="32">
        <f t="shared" si="55"/>
        <v>6</v>
      </c>
      <c r="E59" s="31" t="str">
        <f t="shared" si="56"/>
        <v>Double bogey</v>
      </c>
      <c r="H59" t="s">
        <v>9</v>
      </c>
      <c r="I59" s="25">
        <f>COUNTIF(E56:E64,"Par")</f>
        <v>0</v>
      </c>
    </row>
    <row r="60" spans="1:18" x14ac:dyDescent="0.2">
      <c r="B60" s="10">
        <f t="shared" si="55"/>
        <v>14</v>
      </c>
      <c r="C60" s="32">
        <f t="shared" si="55"/>
        <v>4</v>
      </c>
      <c r="D60" s="32">
        <f t="shared" si="55"/>
        <v>8</v>
      </c>
      <c r="E60" s="31" t="str">
        <f t="shared" si="56"/>
        <v>Other</v>
      </c>
      <c r="H60" t="s">
        <v>125</v>
      </c>
      <c r="I60" s="25">
        <f>COUNTIF(E56:E64,"bogey")</f>
        <v>2</v>
      </c>
    </row>
    <row r="61" spans="1:18" x14ac:dyDescent="0.2">
      <c r="B61" s="10">
        <f t="shared" si="55"/>
        <v>15</v>
      </c>
      <c r="C61" s="32">
        <f t="shared" si="55"/>
        <v>3</v>
      </c>
      <c r="D61" s="32">
        <f t="shared" si="55"/>
        <v>6</v>
      </c>
      <c r="E61" s="31" t="str">
        <f t="shared" si="56"/>
        <v>Other</v>
      </c>
      <c r="H61" t="s">
        <v>126</v>
      </c>
      <c r="I61" s="25">
        <f>COUNTIF(E56:E64,"Double bogey")</f>
        <v>2</v>
      </c>
    </row>
    <row r="62" spans="1:18" x14ac:dyDescent="0.2">
      <c r="B62" s="10">
        <f t="shared" si="55"/>
        <v>16</v>
      </c>
      <c r="C62" s="32">
        <f t="shared" si="55"/>
        <v>5</v>
      </c>
      <c r="D62" s="32">
        <f t="shared" si="55"/>
        <v>6</v>
      </c>
      <c r="E62" s="31" t="str">
        <f t="shared" si="56"/>
        <v>bogey</v>
      </c>
      <c r="H62" t="s">
        <v>12</v>
      </c>
      <c r="I62" s="25">
        <f>COUNTIF(E56:E64,"Other")</f>
        <v>5</v>
      </c>
    </row>
    <row r="63" spans="1:18" x14ac:dyDescent="0.2">
      <c r="B63" s="10">
        <f t="shared" si="55"/>
        <v>17</v>
      </c>
      <c r="C63" s="32">
        <f t="shared" si="55"/>
        <v>4</v>
      </c>
      <c r="D63" s="32">
        <f t="shared" si="55"/>
        <v>8</v>
      </c>
      <c r="E63" s="31" t="str">
        <f t="shared" si="56"/>
        <v>Other</v>
      </c>
    </row>
    <row r="64" spans="1:18" x14ac:dyDescent="0.2">
      <c r="B64" s="10">
        <f t="shared" si="55"/>
        <v>18</v>
      </c>
      <c r="C64" s="32">
        <f t="shared" si="55"/>
        <v>5</v>
      </c>
      <c r="D64" s="32">
        <f t="shared" si="55"/>
        <v>7</v>
      </c>
      <c r="E64" s="31" t="str">
        <f t="shared" si="56"/>
        <v>Double 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7">H7</f>
        <v>1</v>
      </c>
      <c r="C67" s="41">
        <f t="shared" si="57"/>
        <v>4</v>
      </c>
      <c r="D67" s="32">
        <f t="shared" si="57"/>
        <v>8</v>
      </c>
      <c r="E67" s="31" t="str">
        <f t="shared" ref="E67:E75" si="58">IF(D67&lt;&gt;0,IF((D67-C67)=-1,"Birdie",IF((D67-C67)=-2,"Eagle",IF((D67-C67)=0,"Par",IF((D67-C67)=1,"bogey",IF((D67-C67)=2,"Double bogey","Other"))))),"  ")</f>
        <v>Other</v>
      </c>
      <c r="H67" s="33" t="s">
        <v>123</v>
      </c>
    </row>
    <row r="68" spans="2:9" x14ac:dyDescent="0.2">
      <c r="B68" s="10">
        <f t="shared" si="57"/>
        <v>2</v>
      </c>
      <c r="C68" s="41">
        <f t="shared" si="57"/>
        <v>4</v>
      </c>
      <c r="D68" s="32">
        <f t="shared" si="57"/>
        <v>8</v>
      </c>
      <c r="E68" s="31" t="str">
        <f t="shared" si="58"/>
        <v>Other</v>
      </c>
      <c r="H68" t="s">
        <v>124</v>
      </c>
      <c r="I68" s="25">
        <f>COUNTIF(E67:E75,"Eagle")</f>
        <v>0</v>
      </c>
    </row>
    <row r="69" spans="2:9" x14ac:dyDescent="0.2">
      <c r="B69" s="10">
        <f t="shared" si="57"/>
        <v>3</v>
      </c>
      <c r="C69" s="41">
        <f t="shared" si="57"/>
        <v>4</v>
      </c>
      <c r="D69" s="32">
        <f t="shared" si="57"/>
        <v>5</v>
      </c>
      <c r="E69" s="31" t="str">
        <f t="shared" si="58"/>
        <v>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7"/>
        <v>4</v>
      </c>
      <c r="C70" s="41">
        <f t="shared" si="57"/>
        <v>4</v>
      </c>
      <c r="D70" s="32">
        <f t="shared" si="57"/>
        <v>6</v>
      </c>
      <c r="E70" s="31" t="str">
        <f t="shared" si="58"/>
        <v>Double bogey</v>
      </c>
      <c r="H70" t="s">
        <v>9</v>
      </c>
      <c r="I70" s="25">
        <f>COUNTIF(E67:E75,"Par")</f>
        <v>0</v>
      </c>
    </row>
    <row r="71" spans="2:9" x14ac:dyDescent="0.2">
      <c r="B71" s="10">
        <f t="shared" si="57"/>
        <v>5</v>
      </c>
      <c r="C71" s="41">
        <f t="shared" si="57"/>
        <v>3</v>
      </c>
      <c r="D71" s="32">
        <f t="shared" si="57"/>
        <v>4</v>
      </c>
      <c r="E71" s="31" t="str">
        <f t="shared" si="58"/>
        <v>bogey</v>
      </c>
      <c r="H71" t="s">
        <v>125</v>
      </c>
      <c r="I71" s="25">
        <f>COUNTIF(E67:E75,"bogey")</f>
        <v>4</v>
      </c>
    </row>
    <row r="72" spans="2:9" x14ac:dyDescent="0.2">
      <c r="B72" s="10">
        <f t="shared" si="57"/>
        <v>6</v>
      </c>
      <c r="C72" s="41">
        <f t="shared" si="57"/>
        <v>4</v>
      </c>
      <c r="D72" s="32">
        <f t="shared" si="57"/>
        <v>5</v>
      </c>
      <c r="E72" s="31" t="str">
        <f t="shared" si="58"/>
        <v>bogey</v>
      </c>
      <c r="H72" t="s">
        <v>126</v>
      </c>
      <c r="I72" s="25">
        <f>COUNTIF(E67:E75,"Double bogey")</f>
        <v>1</v>
      </c>
    </row>
    <row r="73" spans="2:9" x14ac:dyDescent="0.2">
      <c r="B73" s="10">
        <f t="shared" si="57"/>
        <v>7</v>
      </c>
      <c r="C73" s="41">
        <f t="shared" si="57"/>
        <v>4</v>
      </c>
      <c r="D73" s="32">
        <f t="shared" si="57"/>
        <v>7</v>
      </c>
      <c r="E73" s="31" t="str">
        <f t="shared" si="58"/>
        <v>Other</v>
      </c>
      <c r="H73" t="s">
        <v>12</v>
      </c>
      <c r="I73" s="25">
        <f>COUNTIF(E67:E75,"Other")</f>
        <v>4</v>
      </c>
    </row>
    <row r="74" spans="2:9" x14ac:dyDescent="0.2">
      <c r="B74" s="10">
        <f t="shared" si="57"/>
        <v>8</v>
      </c>
      <c r="C74" s="41">
        <f t="shared" si="57"/>
        <v>3</v>
      </c>
      <c r="D74" s="32">
        <f t="shared" si="57"/>
        <v>4</v>
      </c>
      <c r="E74" s="31" t="str">
        <f t="shared" si="58"/>
        <v>bogey</v>
      </c>
    </row>
    <row r="75" spans="2:9" x14ac:dyDescent="0.2">
      <c r="B75" s="10">
        <f t="shared" si="57"/>
        <v>9</v>
      </c>
      <c r="C75" s="41">
        <f t="shared" si="57"/>
        <v>5</v>
      </c>
      <c r="D75" s="32">
        <f t="shared" si="57"/>
        <v>8</v>
      </c>
      <c r="E75" s="31" t="str">
        <f t="shared" si="58"/>
        <v>Other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9">N7</f>
        <v>10</v>
      </c>
      <c r="C78" s="41">
        <f t="shared" si="59"/>
        <v>4</v>
      </c>
      <c r="D78" s="32">
        <f t="shared" si="59"/>
        <v>7</v>
      </c>
      <c r="E78" s="31" t="str">
        <f t="shared" ref="E78:E86" si="60">IF(D78&lt;&gt;0,IF((D78-C78)=-1,"Birdie",IF((D78-C78)=-2,"Eagle",IF((D78-C78)=0,"Par",IF((D78-C78)=1,"bogey",IF((D78-C78)=2,"Double bogey","Other"))))),"  ")</f>
        <v>Other</v>
      </c>
      <c r="H78" s="33" t="s">
        <v>123</v>
      </c>
    </row>
    <row r="79" spans="2:9" x14ac:dyDescent="0.2">
      <c r="B79" s="31">
        <f t="shared" si="59"/>
        <v>11</v>
      </c>
      <c r="C79" s="41">
        <f t="shared" si="59"/>
        <v>4</v>
      </c>
      <c r="D79" s="32">
        <f t="shared" si="59"/>
        <v>6</v>
      </c>
      <c r="E79" s="31" t="str">
        <f t="shared" si="60"/>
        <v>Double bogey</v>
      </c>
      <c r="H79" t="s">
        <v>124</v>
      </c>
      <c r="I79" s="25">
        <f>COUNTIF(E78:E86,"Eagle")</f>
        <v>0</v>
      </c>
    </row>
    <row r="80" spans="2:9" x14ac:dyDescent="0.2">
      <c r="B80" s="31">
        <f t="shared" si="59"/>
        <v>12</v>
      </c>
      <c r="C80" s="41">
        <f t="shared" si="59"/>
        <v>3</v>
      </c>
      <c r="D80" s="32">
        <f t="shared" si="59"/>
        <v>4</v>
      </c>
      <c r="E80" s="31" t="str">
        <f t="shared" si="60"/>
        <v>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59"/>
        <v>13</v>
      </c>
      <c r="C81" s="41">
        <f t="shared" si="59"/>
        <v>4</v>
      </c>
      <c r="D81" s="32">
        <f t="shared" si="59"/>
        <v>6</v>
      </c>
      <c r="E81" s="31" t="str">
        <f t="shared" si="60"/>
        <v>Double bogey</v>
      </c>
      <c r="H81" t="s">
        <v>9</v>
      </c>
      <c r="I81" s="25">
        <f>COUNTIF(E78:E86,"Par")</f>
        <v>1</v>
      </c>
    </row>
    <row r="82" spans="2:9" x14ac:dyDescent="0.2">
      <c r="B82" s="31">
        <f t="shared" si="59"/>
        <v>14</v>
      </c>
      <c r="C82" s="41">
        <f t="shared" si="59"/>
        <v>4</v>
      </c>
      <c r="D82" s="32">
        <f t="shared" si="59"/>
        <v>6</v>
      </c>
      <c r="E82" s="31" t="str">
        <f t="shared" si="60"/>
        <v>Double bogey</v>
      </c>
      <c r="H82" t="s">
        <v>125</v>
      </c>
      <c r="I82" s="25">
        <f>COUNTIF(E78:E86,"bogey")</f>
        <v>1</v>
      </c>
    </row>
    <row r="83" spans="2:9" x14ac:dyDescent="0.2">
      <c r="B83" s="31">
        <f t="shared" si="59"/>
        <v>15</v>
      </c>
      <c r="C83" s="41">
        <f t="shared" si="59"/>
        <v>3</v>
      </c>
      <c r="D83" s="32">
        <f t="shared" si="59"/>
        <v>3</v>
      </c>
      <c r="E83" s="31" t="str">
        <f t="shared" si="60"/>
        <v>Par</v>
      </c>
      <c r="H83" t="s">
        <v>126</v>
      </c>
      <c r="I83" s="25">
        <f>COUNTIF(E78:E86,"Double bogey")</f>
        <v>6</v>
      </c>
    </row>
    <row r="84" spans="2:9" x14ac:dyDescent="0.2">
      <c r="B84" s="31">
        <f t="shared" si="59"/>
        <v>16</v>
      </c>
      <c r="C84" s="41">
        <f t="shared" si="59"/>
        <v>5</v>
      </c>
      <c r="D84" s="32">
        <f t="shared" si="59"/>
        <v>7</v>
      </c>
      <c r="E84" s="31" t="str">
        <f t="shared" si="60"/>
        <v>Double bogey</v>
      </c>
      <c r="H84" t="s">
        <v>12</v>
      </c>
      <c r="I84" s="25">
        <f>COUNTIF(E78:E86,"Other")</f>
        <v>1</v>
      </c>
    </row>
    <row r="85" spans="2:9" x14ac:dyDescent="0.2">
      <c r="B85" s="31">
        <f t="shared" si="59"/>
        <v>17</v>
      </c>
      <c r="C85" s="41">
        <f t="shared" si="59"/>
        <v>4</v>
      </c>
      <c r="D85" s="32">
        <f t="shared" si="59"/>
        <v>6</v>
      </c>
      <c r="E85" s="31" t="str">
        <f t="shared" si="60"/>
        <v>Double bogey</v>
      </c>
    </row>
    <row r="86" spans="2:9" x14ac:dyDescent="0.2">
      <c r="B86" s="31">
        <f t="shared" si="59"/>
        <v>18</v>
      </c>
      <c r="C86" s="41">
        <f t="shared" si="59"/>
        <v>5</v>
      </c>
      <c r="D86" s="32">
        <f t="shared" si="59"/>
        <v>7</v>
      </c>
      <c r="E86" s="31" t="str">
        <f t="shared" si="60"/>
        <v>Double 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1">T7</f>
        <v>10</v>
      </c>
      <c r="C89" s="31">
        <f t="shared" si="61"/>
        <v>4</v>
      </c>
      <c r="D89" s="32">
        <f t="shared" si="61"/>
        <v>0</v>
      </c>
      <c r="E89" s="31" t="str">
        <f t="shared" ref="E89:E97" si="62">IF(D89&lt;&gt;0,IF((D89-C89)=-1,"Birdie",IF((D89-C89)=-2,"Eagle",IF((D89-C89)=0,"Par",IF((D89-C89)=1,"bogey",IF((D89-C89)=2,"Double bogey","Other"))))),"  ")</f>
        <v xml:space="preserve">  </v>
      </c>
      <c r="H89" s="33" t="s">
        <v>123</v>
      </c>
    </row>
    <row r="90" spans="2:9" x14ac:dyDescent="0.2">
      <c r="B90" s="31">
        <f t="shared" si="61"/>
        <v>11</v>
      </c>
      <c r="C90" s="31">
        <f t="shared" si="61"/>
        <v>4</v>
      </c>
      <c r="D90" s="32">
        <f t="shared" si="61"/>
        <v>0</v>
      </c>
      <c r="E90" s="31" t="str">
        <f t="shared" si="62"/>
        <v xml:space="preserve">  </v>
      </c>
      <c r="H90" t="s">
        <v>124</v>
      </c>
      <c r="I90" s="25">
        <f>COUNTIF(E89:E97,"Eagle")</f>
        <v>0</v>
      </c>
    </row>
    <row r="91" spans="2:9" x14ac:dyDescent="0.2">
      <c r="B91" s="31">
        <f t="shared" si="61"/>
        <v>12</v>
      </c>
      <c r="C91" s="31">
        <f t="shared" si="61"/>
        <v>3</v>
      </c>
      <c r="D91" s="32">
        <f t="shared" si="61"/>
        <v>0</v>
      </c>
      <c r="E91" s="31" t="str">
        <f t="shared" si="62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1"/>
        <v>13</v>
      </c>
      <c r="C92" s="31">
        <f t="shared" si="61"/>
        <v>4</v>
      </c>
      <c r="D92" s="32">
        <f t="shared" si="61"/>
        <v>0</v>
      </c>
      <c r="E92" s="31" t="str">
        <f t="shared" si="62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1"/>
        <v>14</v>
      </c>
      <c r="C93" s="31">
        <f t="shared" si="61"/>
        <v>4</v>
      </c>
      <c r="D93" s="32">
        <f t="shared" si="61"/>
        <v>0</v>
      </c>
      <c r="E93" s="31" t="str">
        <f t="shared" si="62"/>
        <v xml:space="preserve">  </v>
      </c>
      <c r="H93" t="s">
        <v>125</v>
      </c>
      <c r="I93" s="25">
        <f>COUNTIF(E89:E97,"bogey")</f>
        <v>0</v>
      </c>
    </row>
    <row r="94" spans="2:9" x14ac:dyDescent="0.2">
      <c r="B94" s="31">
        <f t="shared" si="61"/>
        <v>15</v>
      </c>
      <c r="C94" s="31">
        <f t="shared" si="61"/>
        <v>3</v>
      </c>
      <c r="D94" s="32">
        <f t="shared" si="61"/>
        <v>0</v>
      </c>
      <c r="E94" s="31" t="str">
        <f t="shared" si="62"/>
        <v xml:space="preserve">  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1"/>
        <v>16</v>
      </c>
      <c r="C95" s="31">
        <f t="shared" si="61"/>
        <v>5</v>
      </c>
      <c r="D95" s="32">
        <f t="shared" si="61"/>
        <v>0</v>
      </c>
      <c r="E95" s="31" t="str">
        <f t="shared" si="62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1"/>
        <v>17</v>
      </c>
      <c r="C96" s="31">
        <f t="shared" si="61"/>
        <v>4</v>
      </c>
      <c r="D96" s="32">
        <f t="shared" si="61"/>
        <v>0</v>
      </c>
      <c r="E96" s="31" t="str">
        <f t="shared" si="62"/>
        <v xml:space="preserve">  </v>
      </c>
    </row>
    <row r="97" spans="2:9" x14ac:dyDescent="0.2">
      <c r="B97" s="31">
        <f t="shared" si="61"/>
        <v>18</v>
      </c>
      <c r="C97" s="31">
        <f t="shared" si="61"/>
        <v>5</v>
      </c>
      <c r="D97" s="32">
        <f t="shared" si="61"/>
        <v>0</v>
      </c>
      <c r="E97" s="31" t="str">
        <f t="shared" si="62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3">Z7</f>
        <v>1</v>
      </c>
      <c r="C100" s="31">
        <f t="shared" si="63"/>
        <v>4</v>
      </c>
      <c r="D100" s="32">
        <f t="shared" si="63"/>
        <v>6</v>
      </c>
      <c r="E100" s="31" t="str">
        <f t="shared" ref="E100:E108" si="64">IF(D100&lt;&gt;0,IF((D100-C100)=-1,"Birdie",IF((D100-C100)=-2,"Eagle",IF((D100-C100)=0,"Par",IF((D100-C100)=1,"bogey",IF((D100-C100)=2,"Double bogey","Other"))))),"  ")</f>
        <v>Double bogey</v>
      </c>
      <c r="H100" s="33" t="s">
        <v>123</v>
      </c>
    </row>
    <row r="101" spans="2:9" x14ac:dyDescent="0.2">
      <c r="B101" s="31">
        <f t="shared" si="63"/>
        <v>2</v>
      </c>
      <c r="C101" s="31">
        <f t="shared" si="63"/>
        <v>4</v>
      </c>
      <c r="D101" s="32">
        <f t="shared" si="63"/>
        <v>6</v>
      </c>
      <c r="E101" s="31" t="str">
        <f t="shared" si="64"/>
        <v>Double bogey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3"/>
        <v>3</v>
      </c>
      <c r="C102" s="31">
        <f t="shared" si="63"/>
        <v>4</v>
      </c>
      <c r="D102" s="32">
        <f t="shared" si="63"/>
        <v>7</v>
      </c>
      <c r="E102" s="31" t="str">
        <f t="shared" si="64"/>
        <v>Other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3"/>
        <v>4</v>
      </c>
      <c r="C103" s="31">
        <f t="shared" si="63"/>
        <v>4</v>
      </c>
      <c r="D103" s="32">
        <f t="shared" si="63"/>
        <v>6</v>
      </c>
      <c r="E103" s="31" t="str">
        <f t="shared" si="64"/>
        <v>Double bogey</v>
      </c>
      <c r="H103" t="s">
        <v>9</v>
      </c>
      <c r="I103" s="25">
        <f>COUNTIF(E100:E108,"Par")</f>
        <v>2</v>
      </c>
    </row>
    <row r="104" spans="2:9" x14ac:dyDescent="0.2">
      <c r="B104" s="31">
        <f t="shared" si="63"/>
        <v>5</v>
      </c>
      <c r="C104" s="31">
        <f t="shared" si="63"/>
        <v>3</v>
      </c>
      <c r="D104" s="32">
        <f t="shared" si="63"/>
        <v>3</v>
      </c>
      <c r="E104" s="31" t="str">
        <f t="shared" si="64"/>
        <v>Par</v>
      </c>
      <c r="H104" t="s">
        <v>125</v>
      </c>
      <c r="I104" s="25">
        <f>COUNTIF(E100:E108,"bogey")</f>
        <v>2</v>
      </c>
    </row>
    <row r="105" spans="2:9" x14ac:dyDescent="0.2">
      <c r="B105" s="31">
        <f t="shared" si="63"/>
        <v>6</v>
      </c>
      <c r="C105" s="31">
        <f t="shared" si="63"/>
        <v>4</v>
      </c>
      <c r="D105" s="32">
        <f t="shared" si="63"/>
        <v>5</v>
      </c>
      <c r="E105" s="31" t="str">
        <f t="shared" si="64"/>
        <v>bogey</v>
      </c>
      <c r="H105" t="s">
        <v>126</v>
      </c>
      <c r="I105" s="25">
        <f>COUNTIF(E100:E108,"Double bogey")</f>
        <v>4</v>
      </c>
    </row>
    <row r="106" spans="2:9" x14ac:dyDescent="0.2">
      <c r="B106" s="31">
        <f t="shared" si="63"/>
        <v>7</v>
      </c>
      <c r="C106" s="31">
        <f t="shared" si="63"/>
        <v>4</v>
      </c>
      <c r="D106" s="32">
        <f t="shared" si="63"/>
        <v>6</v>
      </c>
      <c r="E106" s="31" t="str">
        <f t="shared" si="64"/>
        <v>Double bogey</v>
      </c>
      <c r="H106" t="s">
        <v>12</v>
      </c>
      <c r="I106" s="25">
        <f>COUNTIF(E100:E108,"Other")</f>
        <v>1</v>
      </c>
    </row>
    <row r="107" spans="2:9" x14ac:dyDescent="0.2">
      <c r="B107" s="31">
        <f t="shared" si="63"/>
        <v>8</v>
      </c>
      <c r="C107" s="31">
        <f t="shared" si="63"/>
        <v>3</v>
      </c>
      <c r="D107" s="32">
        <f t="shared" si="63"/>
        <v>3</v>
      </c>
      <c r="E107" s="31" t="str">
        <f t="shared" si="64"/>
        <v>Par</v>
      </c>
    </row>
    <row r="108" spans="2:9" x14ac:dyDescent="0.2">
      <c r="B108" s="31">
        <f t="shared" si="63"/>
        <v>9</v>
      </c>
      <c r="C108" s="31">
        <f t="shared" si="63"/>
        <v>5</v>
      </c>
      <c r="D108" s="32">
        <f t="shared" si="63"/>
        <v>6</v>
      </c>
      <c r="E108" s="31" t="str">
        <f t="shared" si="64"/>
        <v>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5">AF7</f>
        <v>10</v>
      </c>
      <c r="C111" s="31">
        <f t="shared" si="65"/>
        <v>4</v>
      </c>
      <c r="D111" s="32">
        <f t="shared" si="65"/>
        <v>0</v>
      </c>
      <c r="E111" s="31" t="str">
        <f t="shared" ref="E111:E119" si="66">IF(D111&lt;&gt;0,IF((D111-C111)=-1,"Birdie",IF((D111-C111)=-2,"Eagle",IF((D111-C111)=0,"Par",IF((D111-C111)=1,"bogey",IF((D111-C111)=2,"Double bogey","Other"))))),"  ")</f>
        <v xml:space="preserve">  </v>
      </c>
      <c r="H111" s="33" t="s">
        <v>123</v>
      </c>
    </row>
    <row r="112" spans="2:9" x14ac:dyDescent="0.2">
      <c r="B112" s="31">
        <f t="shared" si="65"/>
        <v>11</v>
      </c>
      <c r="C112" s="31">
        <f t="shared" si="65"/>
        <v>4</v>
      </c>
      <c r="D112" s="32">
        <f t="shared" si="65"/>
        <v>0</v>
      </c>
      <c r="E112" s="31" t="str">
        <f t="shared" si="66"/>
        <v xml:space="preserve">  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5"/>
        <v>12</v>
      </c>
      <c r="C113" s="31">
        <f t="shared" si="65"/>
        <v>3</v>
      </c>
      <c r="D113" s="32">
        <f t="shared" si="65"/>
        <v>0</v>
      </c>
      <c r="E113" s="31" t="str">
        <f t="shared" si="66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5"/>
        <v>13</v>
      </c>
      <c r="C114" s="31">
        <f t="shared" si="65"/>
        <v>4</v>
      </c>
      <c r="D114" s="32">
        <f t="shared" si="65"/>
        <v>0</v>
      </c>
      <c r="E114" s="31" t="str">
        <f t="shared" si="66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5"/>
        <v>14</v>
      </c>
      <c r="C115" s="31">
        <f t="shared" si="65"/>
        <v>4</v>
      </c>
      <c r="D115" s="32">
        <f t="shared" si="65"/>
        <v>0</v>
      </c>
      <c r="E115" s="31" t="str">
        <f t="shared" si="66"/>
        <v xml:space="preserve">  </v>
      </c>
      <c r="H115" t="s">
        <v>125</v>
      </c>
      <c r="I115" s="25">
        <f>COUNTIF(E111:E119,"bogey")</f>
        <v>0</v>
      </c>
    </row>
    <row r="116" spans="2:9" x14ac:dyDescent="0.2">
      <c r="B116" s="31">
        <f t="shared" si="65"/>
        <v>15</v>
      </c>
      <c r="C116" s="31">
        <f t="shared" si="65"/>
        <v>3</v>
      </c>
      <c r="D116" s="32">
        <f t="shared" si="65"/>
        <v>0</v>
      </c>
      <c r="E116" s="31" t="str">
        <f t="shared" si="66"/>
        <v xml:space="preserve">  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5"/>
        <v>16</v>
      </c>
      <c r="C117" s="31">
        <f t="shared" si="65"/>
        <v>5</v>
      </c>
      <c r="D117" s="32">
        <f t="shared" si="65"/>
        <v>0</v>
      </c>
      <c r="E117" s="31" t="str">
        <f t="shared" si="66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5"/>
        <v>17</v>
      </c>
      <c r="C118" s="31">
        <f t="shared" si="65"/>
        <v>4</v>
      </c>
      <c r="D118" s="32">
        <f t="shared" si="65"/>
        <v>0</v>
      </c>
      <c r="E118" s="31" t="str">
        <f t="shared" si="66"/>
        <v xml:space="preserve">  </v>
      </c>
    </row>
    <row r="119" spans="2:9" x14ac:dyDescent="0.2">
      <c r="B119" s="31">
        <f t="shared" si="65"/>
        <v>18</v>
      </c>
      <c r="C119" s="31">
        <f t="shared" si="65"/>
        <v>5</v>
      </c>
      <c r="D119" s="32">
        <f t="shared" si="65"/>
        <v>0</v>
      </c>
      <c r="E119" s="31" t="str">
        <f t="shared" si="66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7">AL7</f>
        <v>1</v>
      </c>
      <c r="C122" s="31">
        <f t="shared" si="67"/>
        <v>4</v>
      </c>
      <c r="D122" s="32">
        <f t="shared" si="67"/>
        <v>0</v>
      </c>
      <c r="E122" s="31" t="str">
        <f t="shared" ref="E122:E130" si="68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67"/>
        <v>2</v>
      </c>
      <c r="C123" s="31">
        <f t="shared" si="67"/>
        <v>4</v>
      </c>
      <c r="D123" s="32">
        <f t="shared" si="67"/>
        <v>0</v>
      </c>
      <c r="E123" s="31" t="str">
        <f t="shared" si="68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7"/>
        <v>3</v>
      </c>
      <c r="C124" s="31">
        <f t="shared" si="67"/>
        <v>4</v>
      </c>
      <c r="D124" s="32">
        <f t="shared" si="67"/>
        <v>0</v>
      </c>
      <c r="E124" s="31" t="str">
        <f t="shared" si="68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7"/>
        <v>4</v>
      </c>
      <c r="C125" s="31">
        <f t="shared" si="67"/>
        <v>4</v>
      </c>
      <c r="D125" s="32">
        <f t="shared" si="67"/>
        <v>0</v>
      </c>
      <c r="E125" s="31" t="str">
        <f t="shared" si="68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7"/>
        <v>5</v>
      </c>
      <c r="C126" s="31">
        <f t="shared" si="67"/>
        <v>3</v>
      </c>
      <c r="D126" s="32">
        <f t="shared" si="67"/>
        <v>0</v>
      </c>
      <c r="E126" s="31" t="str">
        <f t="shared" si="68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67"/>
        <v>6</v>
      </c>
      <c r="C127" s="31">
        <f t="shared" si="67"/>
        <v>4</v>
      </c>
      <c r="D127" s="32">
        <f t="shared" si="67"/>
        <v>0</v>
      </c>
      <c r="E127" s="31" t="str">
        <f t="shared" si="68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7"/>
        <v>7</v>
      </c>
      <c r="C128" s="31">
        <f t="shared" si="67"/>
        <v>4</v>
      </c>
      <c r="D128" s="32">
        <f t="shared" si="67"/>
        <v>0</v>
      </c>
      <c r="E128" s="31" t="str">
        <f t="shared" si="68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7"/>
        <v>8</v>
      </c>
      <c r="C129" s="31">
        <f t="shared" si="67"/>
        <v>3</v>
      </c>
      <c r="D129" s="32">
        <f t="shared" si="67"/>
        <v>0</v>
      </c>
      <c r="E129" s="31" t="str">
        <f t="shared" si="68"/>
        <v xml:space="preserve">  </v>
      </c>
    </row>
    <row r="130" spans="2:9" x14ac:dyDescent="0.2">
      <c r="B130" s="31">
        <f t="shared" si="67"/>
        <v>9</v>
      </c>
      <c r="C130" s="31">
        <f t="shared" si="67"/>
        <v>5</v>
      </c>
      <c r="D130" s="32">
        <f t="shared" si="67"/>
        <v>0</v>
      </c>
      <c r="E130" s="31" t="str">
        <f t="shared" si="68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9">AR7</f>
        <v>10</v>
      </c>
      <c r="C133" s="31">
        <f t="shared" si="69"/>
        <v>4</v>
      </c>
      <c r="D133" s="32">
        <f t="shared" si="69"/>
        <v>0</v>
      </c>
      <c r="E133" s="31" t="str">
        <f t="shared" ref="E133:E141" si="70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9"/>
        <v>11</v>
      </c>
      <c r="C134" s="31">
        <f t="shared" si="69"/>
        <v>4</v>
      </c>
      <c r="D134" s="32">
        <f t="shared" si="69"/>
        <v>0</v>
      </c>
      <c r="E134" s="31" t="str">
        <f t="shared" si="70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9"/>
        <v>12</v>
      </c>
      <c r="C135" s="31">
        <f t="shared" si="69"/>
        <v>3</v>
      </c>
      <c r="D135" s="32">
        <f t="shared" si="69"/>
        <v>0</v>
      </c>
      <c r="E135" s="31" t="str">
        <f t="shared" si="70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9"/>
        <v>13</v>
      </c>
      <c r="C136" s="31">
        <f t="shared" si="69"/>
        <v>4</v>
      </c>
      <c r="D136" s="32">
        <f t="shared" si="69"/>
        <v>0</v>
      </c>
      <c r="E136" s="31" t="str">
        <f t="shared" si="70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9"/>
        <v>14</v>
      </c>
      <c r="C137" s="31">
        <f t="shared" si="69"/>
        <v>4</v>
      </c>
      <c r="D137" s="32">
        <f t="shared" si="69"/>
        <v>0</v>
      </c>
      <c r="E137" s="31" t="str">
        <f t="shared" si="70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9"/>
        <v>15</v>
      </c>
      <c r="C138" s="31">
        <f t="shared" si="69"/>
        <v>3</v>
      </c>
      <c r="D138" s="32">
        <f t="shared" si="69"/>
        <v>0</v>
      </c>
      <c r="E138" s="31" t="str">
        <f t="shared" si="70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9"/>
        <v>16</v>
      </c>
      <c r="C139" s="31">
        <f t="shared" si="69"/>
        <v>5</v>
      </c>
      <c r="D139" s="32">
        <f t="shared" si="69"/>
        <v>0</v>
      </c>
      <c r="E139" s="31" t="str">
        <f t="shared" si="70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9"/>
        <v>17</v>
      </c>
      <c r="C140" s="31">
        <f t="shared" si="69"/>
        <v>4</v>
      </c>
      <c r="D140" s="32">
        <f t="shared" si="69"/>
        <v>0</v>
      </c>
      <c r="E140" s="31" t="str">
        <f t="shared" si="70"/>
        <v xml:space="preserve">  </v>
      </c>
    </row>
    <row r="141" spans="2:9" x14ac:dyDescent="0.2">
      <c r="B141" s="31">
        <f t="shared" si="69"/>
        <v>18</v>
      </c>
      <c r="C141" s="31">
        <f t="shared" si="69"/>
        <v>5</v>
      </c>
      <c r="D141" s="32">
        <f t="shared" si="69"/>
        <v>0</v>
      </c>
      <c r="E141" s="31" t="str">
        <f t="shared" si="70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1">AX7</f>
        <v>10</v>
      </c>
      <c r="C144" s="31">
        <f t="shared" si="71"/>
        <v>4</v>
      </c>
      <c r="D144" s="32">
        <f t="shared" si="71"/>
        <v>0</v>
      </c>
      <c r="E144" s="31" t="str">
        <f t="shared" ref="E144:E152" si="72">IF(D144&lt;&gt;0,IF((D144-C144)=-1,"Birdie",IF((D144-C144)=-2,"Eagle",IF((D144-C144)=0,"Par",IF((D144-C144)=1,"bogey",IF((D144-C144)=2,"Double bogey","Other"))))),"  ")</f>
        <v xml:space="preserve">  </v>
      </c>
      <c r="H144" s="33" t="s">
        <v>123</v>
      </c>
    </row>
    <row r="145" spans="2:9" x14ac:dyDescent="0.2">
      <c r="B145" s="31">
        <f t="shared" si="71"/>
        <v>11</v>
      </c>
      <c r="C145" s="31">
        <f t="shared" si="71"/>
        <v>4</v>
      </c>
      <c r="D145" s="32">
        <f t="shared" si="71"/>
        <v>0</v>
      </c>
      <c r="E145" s="31" t="str">
        <f t="shared" si="72"/>
        <v xml:space="preserve">  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1"/>
        <v>12</v>
      </c>
      <c r="C146" s="31">
        <f t="shared" si="71"/>
        <v>3</v>
      </c>
      <c r="D146" s="32">
        <f t="shared" si="71"/>
        <v>0</v>
      </c>
      <c r="E146" s="31" t="str">
        <f t="shared" si="72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1"/>
        <v>13</v>
      </c>
      <c r="C147" s="31">
        <f t="shared" si="71"/>
        <v>4</v>
      </c>
      <c r="D147" s="32">
        <f t="shared" si="71"/>
        <v>0</v>
      </c>
      <c r="E147" s="31" t="str">
        <f t="shared" si="72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1"/>
        <v>14</v>
      </c>
      <c r="C148" s="31">
        <f t="shared" si="71"/>
        <v>4</v>
      </c>
      <c r="D148" s="32">
        <f t="shared" si="71"/>
        <v>0</v>
      </c>
      <c r="E148" s="31" t="str">
        <f t="shared" si="72"/>
        <v xml:space="preserve">  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71"/>
        <v>15</v>
      </c>
      <c r="C149" s="31">
        <f t="shared" si="71"/>
        <v>3</v>
      </c>
      <c r="D149" s="32">
        <f t="shared" si="71"/>
        <v>0</v>
      </c>
      <c r="E149" s="31" t="str">
        <f t="shared" si="72"/>
        <v xml:space="preserve">  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71"/>
        <v>16</v>
      </c>
      <c r="C150" s="31">
        <f t="shared" si="71"/>
        <v>5</v>
      </c>
      <c r="D150" s="32">
        <f t="shared" si="71"/>
        <v>0</v>
      </c>
      <c r="E150" s="31" t="str">
        <f t="shared" si="72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1"/>
        <v>17</v>
      </c>
      <c r="C151" s="31">
        <f t="shared" si="71"/>
        <v>4</v>
      </c>
      <c r="D151" s="32">
        <f t="shared" si="71"/>
        <v>0</v>
      </c>
      <c r="E151" s="31" t="str">
        <f t="shared" si="72"/>
        <v xml:space="preserve">  </v>
      </c>
    </row>
    <row r="152" spans="2:9" x14ac:dyDescent="0.2">
      <c r="B152" s="31">
        <f t="shared" si="71"/>
        <v>18</v>
      </c>
      <c r="C152" s="31">
        <f t="shared" si="71"/>
        <v>5</v>
      </c>
      <c r="D152" s="32">
        <f t="shared" si="71"/>
        <v>0</v>
      </c>
      <c r="E152" s="31" t="str">
        <f t="shared" si="72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3">BD7</f>
        <v>1</v>
      </c>
      <c r="C155" s="31">
        <f t="shared" si="73"/>
        <v>4</v>
      </c>
      <c r="D155" s="32">
        <f t="shared" si="73"/>
        <v>0</v>
      </c>
      <c r="E155" s="31" t="str">
        <f t="shared" ref="E155:E163" si="74">IF(D155&lt;&gt;0,IF((D155-C155)=-1,"Birdie",IF((D155-C155)=-2,"Eagle",IF((D155-C155)=0,"Par",IF((D155-C155)=1,"bogey",IF((D155-C155)=2,"Double bogey","Other"))))),"  ")</f>
        <v xml:space="preserve">  </v>
      </c>
      <c r="H155" s="33" t="s">
        <v>123</v>
      </c>
    </row>
    <row r="156" spans="2:9" x14ac:dyDescent="0.2">
      <c r="B156" s="31">
        <f t="shared" si="73"/>
        <v>2</v>
      </c>
      <c r="C156" s="31">
        <f t="shared" si="73"/>
        <v>4</v>
      </c>
      <c r="D156" s="32">
        <f t="shared" si="73"/>
        <v>0</v>
      </c>
      <c r="E156" s="31" t="str">
        <f t="shared" si="74"/>
        <v xml:space="preserve">  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3"/>
        <v>3</v>
      </c>
      <c r="C157" s="31">
        <f t="shared" si="73"/>
        <v>4</v>
      </c>
      <c r="D157" s="32">
        <f t="shared" si="73"/>
        <v>0</v>
      </c>
      <c r="E157" s="31" t="str">
        <f t="shared" si="74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3"/>
        <v>4</v>
      </c>
      <c r="C158" s="31">
        <f t="shared" si="73"/>
        <v>4</v>
      </c>
      <c r="D158" s="32">
        <f t="shared" si="73"/>
        <v>0</v>
      </c>
      <c r="E158" s="31" t="str">
        <f t="shared" si="74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3"/>
        <v>5</v>
      </c>
      <c r="C159" s="31">
        <f t="shared" si="73"/>
        <v>3</v>
      </c>
      <c r="D159" s="32">
        <f t="shared" si="73"/>
        <v>0</v>
      </c>
      <c r="E159" s="31" t="str">
        <f t="shared" si="74"/>
        <v xml:space="preserve">  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73"/>
        <v>6</v>
      </c>
      <c r="C160" s="31">
        <f t="shared" si="73"/>
        <v>4</v>
      </c>
      <c r="D160" s="32">
        <f t="shared" si="73"/>
        <v>0</v>
      </c>
      <c r="E160" s="31" t="str">
        <f t="shared" si="74"/>
        <v xml:space="preserve">  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73"/>
        <v>7</v>
      </c>
      <c r="C161" s="31">
        <f t="shared" si="73"/>
        <v>4</v>
      </c>
      <c r="D161" s="32">
        <f t="shared" si="73"/>
        <v>0</v>
      </c>
      <c r="E161" s="31" t="str">
        <f t="shared" si="74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3"/>
        <v>8</v>
      </c>
      <c r="C162" s="31">
        <f t="shared" si="73"/>
        <v>3</v>
      </c>
      <c r="D162" s="32">
        <f t="shared" si="73"/>
        <v>0</v>
      </c>
      <c r="E162" s="31" t="str">
        <f t="shared" si="74"/>
        <v xml:space="preserve">  </v>
      </c>
    </row>
    <row r="163" spans="2:9" x14ac:dyDescent="0.2">
      <c r="B163" s="31">
        <f t="shared" si="73"/>
        <v>9</v>
      </c>
      <c r="C163" s="31">
        <f t="shared" si="73"/>
        <v>5</v>
      </c>
      <c r="D163" s="32">
        <f t="shared" si="73"/>
        <v>0</v>
      </c>
      <c r="E163" s="31" t="str">
        <f t="shared" si="74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5">BJ7</f>
        <v>10</v>
      </c>
      <c r="C166" s="31">
        <f t="shared" si="75"/>
        <v>4</v>
      </c>
      <c r="D166" s="32">
        <f t="shared" si="75"/>
        <v>4</v>
      </c>
      <c r="E166" s="31" t="str">
        <f t="shared" ref="E166:E174" si="76">IF(D166&lt;&gt;0,IF((D166-C166)=-1,"Birdie",IF((D166-C166)=-2,"Eagle",IF((D166-C166)=0,"Par",IF((D166-C166)=1,"bogey",IF((D166-C166)=2,"Double bogey","Other"))))),"  ")</f>
        <v>Par</v>
      </c>
      <c r="H166" s="33" t="s">
        <v>123</v>
      </c>
    </row>
    <row r="167" spans="2:9" x14ac:dyDescent="0.2">
      <c r="B167" s="31">
        <f t="shared" si="75"/>
        <v>11</v>
      </c>
      <c r="C167" s="31">
        <f t="shared" si="75"/>
        <v>4</v>
      </c>
      <c r="D167" s="32">
        <f t="shared" si="75"/>
        <v>7</v>
      </c>
      <c r="E167" s="31" t="str">
        <f t="shared" si="76"/>
        <v>Other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5"/>
        <v>12</v>
      </c>
      <c r="C168" s="31">
        <f t="shared" si="75"/>
        <v>3</v>
      </c>
      <c r="D168" s="32">
        <f t="shared" si="75"/>
        <v>5</v>
      </c>
      <c r="E168" s="31" t="str">
        <f t="shared" si="76"/>
        <v>Double 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5"/>
        <v>13</v>
      </c>
      <c r="C169" s="31">
        <f t="shared" si="75"/>
        <v>4</v>
      </c>
      <c r="D169" s="32">
        <f t="shared" si="75"/>
        <v>5</v>
      </c>
      <c r="E169" s="31" t="str">
        <f t="shared" si="76"/>
        <v>bogey</v>
      </c>
      <c r="H169" t="s">
        <v>9</v>
      </c>
      <c r="I169" s="25">
        <f>COUNTIF(E166:E174,"Par")</f>
        <v>1</v>
      </c>
    </row>
    <row r="170" spans="2:9" x14ac:dyDescent="0.2">
      <c r="B170" s="31">
        <f t="shared" si="75"/>
        <v>14</v>
      </c>
      <c r="C170" s="31">
        <f t="shared" si="75"/>
        <v>4</v>
      </c>
      <c r="D170" s="32">
        <f t="shared" si="75"/>
        <v>5</v>
      </c>
      <c r="E170" s="31" t="str">
        <f t="shared" si="76"/>
        <v>bogey</v>
      </c>
      <c r="H170" t="s">
        <v>125</v>
      </c>
      <c r="I170" s="25">
        <f>COUNTIF(E166:E174,"bogey")</f>
        <v>5</v>
      </c>
    </row>
    <row r="171" spans="2:9" x14ac:dyDescent="0.2">
      <c r="B171" s="31">
        <f t="shared" si="75"/>
        <v>15</v>
      </c>
      <c r="C171" s="31">
        <f t="shared" si="75"/>
        <v>3</v>
      </c>
      <c r="D171" s="32">
        <f t="shared" si="75"/>
        <v>4</v>
      </c>
      <c r="E171" s="31" t="str">
        <f t="shared" si="76"/>
        <v>bogey</v>
      </c>
      <c r="H171" t="s">
        <v>126</v>
      </c>
      <c r="I171" s="25">
        <f>COUNTIF(E166:E174,"Double bogey")</f>
        <v>1</v>
      </c>
    </row>
    <row r="172" spans="2:9" x14ac:dyDescent="0.2">
      <c r="B172" s="31">
        <f t="shared" si="75"/>
        <v>16</v>
      </c>
      <c r="C172" s="31">
        <f t="shared" si="75"/>
        <v>5</v>
      </c>
      <c r="D172" s="32">
        <f t="shared" si="75"/>
        <v>6</v>
      </c>
      <c r="E172" s="31" t="str">
        <f t="shared" si="76"/>
        <v>bogey</v>
      </c>
      <c r="H172" t="s">
        <v>12</v>
      </c>
      <c r="I172" s="25">
        <f>COUNTIF(E166:E174,"Other")</f>
        <v>2</v>
      </c>
    </row>
    <row r="173" spans="2:9" x14ac:dyDescent="0.2">
      <c r="B173" s="31">
        <f t="shared" si="75"/>
        <v>17</v>
      </c>
      <c r="C173" s="31">
        <f t="shared" si="75"/>
        <v>4</v>
      </c>
      <c r="D173" s="32">
        <f t="shared" si="75"/>
        <v>7</v>
      </c>
      <c r="E173" s="31" t="str">
        <f t="shared" si="76"/>
        <v>Other</v>
      </c>
    </row>
    <row r="174" spans="2:9" x14ac:dyDescent="0.2">
      <c r="B174" s="31">
        <f t="shared" si="75"/>
        <v>18</v>
      </c>
      <c r="C174" s="31">
        <f t="shared" si="75"/>
        <v>5</v>
      </c>
      <c r="D174" s="32">
        <f t="shared" si="75"/>
        <v>6</v>
      </c>
      <c r="E174" s="31" t="str">
        <f t="shared" si="76"/>
        <v>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7">BP7</f>
        <v>1</v>
      </c>
      <c r="C177" s="31">
        <f t="shared" si="77"/>
        <v>4</v>
      </c>
      <c r="D177" s="32">
        <f t="shared" si="77"/>
        <v>6</v>
      </c>
      <c r="E177" s="31" t="str">
        <f t="shared" ref="E177:E185" si="78">IF(D177&lt;&gt;0,IF((D177-C177)=-1,"Birdie",IF((D177-C177)=-2,"Eagle",IF((D177-C177)=0,"Par",IF((D177-C177)=1,"bogey",IF((D177-C177)=2,"Double bogey","Other"))))),"  ")</f>
        <v>Double bogey</v>
      </c>
      <c r="H177" s="33" t="s">
        <v>123</v>
      </c>
    </row>
    <row r="178" spans="2:9" x14ac:dyDescent="0.2">
      <c r="B178" s="31">
        <f t="shared" si="77"/>
        <v>2</v>
      </c>
      <c r="C178" s="31">
        <f t="shared" si="77"/>
        <v>4</v>
      </c>
      <c r="D178" s="32">
        <f t="shared" si="77"/>
        <v>6</v>
      </c>
      <c r="E178" s="31" t="str">
        <f t="shared" si="78"/>
        <v>Double bogey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7"/>
        <v>3</v>
      </c>
      <c r="C179" s="31">
        <f t="shared" si="77"/>
        <v>4</v>
      </c>
      <c r="D179" s="32">
        <f t="shared" si="77"/>
        <v>5</v>
      </c>
      <c r="E179" s="31" t="str">
        <f t="shared" si="78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7"/>
        <v>4</v>
      </c>
      <c r="C180" s="31">
        <f t="shared" si="77"/>
        <v>4</v>
      </c>
      <c r="D180" s="32">
        <f t="shared" si="77"/>
        <v>6</v>
      </c>
      <c r="E180" s="31" t="str">
        <f t="shared" si="78"/>
        <v>Double bogey</v>
      </c>
      <c r="H180" t="s">
        <v>9</v>
      </c>
      <c r="I180" s="25">
        <f>COUNTIF(E177:E185,"Par")</f>
        <v>0</v>
      </c>
    </row>
    <row r="181" spans="2:9" x14ac:dyDescent="0.2">
      <c r="B181" s="31">
        <f t="shared" si="77"/>
        <v>5</v>
      </c>
      <c r="C181" s="31">
        <f t="shared" si="77"/>
        <v>3</v>
      </c>
      <c r="D181" s="32">
        <f t="shared" si="77"/>
        <v>4</v>
      </c>
      <c r="E181" s="31" t="str">
        <f t="shared" si="78"/>
        <v>bogey</v>
      </c>
      <c r="H181" t="s">
        <v>125</v>
      </c>
      <c r="I181" s="25">
        <f>COUNTIF(E177:E185,"bogey")</f>
        <v>4</v>
      </c>
    </row>
    <row r="182" spans="2:9" x14ac:dyDescent="0.2">
      <c r="B182" s="31">
        <f t="shared" si="77"/>
        <v>6</v>
      </c>
      <c r="C182" s="31">
        <f t="shared" si="77"/>
        <v>4</v>
      </c>
      <c r="D182" s="32">
        <f t="shared" si="77"/>
        <v>5</v>
      </c>
      <c r="E182" s="31" t="str">
        <f t="shared" si="78"/>
        <v>bogey</v>
      </c>
      <c r="H182" t="s">
        <v>126</v>
      </c>
      <c r="I182" s="25">
        <f>COUNTIF(E177:E185,"Double bogey")</f>
        <v>5</v>
      </c>
    </row>
    <row r="183" spans="2:9" x14ac:dyDescent="0.2">
      <c r="B183" s="31">
        <f t="shared" si="77"/>
        <v>7</v>
      </c>
      <c r="C183" s="31">
        <f t="shared" si="77"/>
        <v>4</v>
      </c>
      <c r="D183" s="32">
        <f t="shared" si="77"/>
        <v>6</v>
      </c>
      <c r="E183" s="31" t="str">
        <f t="shared" si="78"/>
        <v>Double bogey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7"/>
        <v>8</v>
      </c>
      <c r="C184" s="31">
        <f t="shared" si="77"/>
        <v>3</v>
      </c>
      <c r="D184" s="32">
        <f t="shared" si="77"/>
        <v>5</v>
      </c>
      <c r="E184" s="31" t="str">
        <f t="shared" si="78"/>
        <v>Double bogey</v>
      </c>
    </row>
    <row r="185" spans="2:9" x14ac:dyDescent="0.2">
      <c r="B185" s="31">
        <f t="shared" si="77"/>
        <v>9</v>
      </c>
      <c r="C185" s="31">
        <f t="shared" si="77"/>
        <v>5</v>
      </c>
      <c r="D185" s="32">
        <f t="shared" si="77"/>
        <v>6</v>
      </c>
      <c r="E185" s="31" t="str">
        <f t="shared" si="78"/>
        <v>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9">BV7</f>
        <v>10</v>
      </c>
      <c r="C188" s="31">
        <f t="shared" si="79"/>
        <v>4</v>
      </c>
      <c r="D188" s="32">
        <f t="shared" si="79"/>
        <v>5</v>
      </c>
      <c r="E188" s="31" t="str">
        <f t="shared" ref="E188:E196" si="80">IF(D188&lt;&gt;0,IF((D188-C188)=-1,"Birdie",IF((D188-C188)=-2,"Eagle",IF((D188-C188)=0,"Par",IF((D188-C188)=1,"bogey",IF((D188-C188)=2,"Double bogey","Other"))))),"  ")</f>
        <v>bogey</v>
      </c>
      <c r="H188" s="33" t="s">
        <v>123</v>
      </c>
    </row>
    <row r="189" spans="2:9" x14ac:dyDescent="0.2">
      <c r="B189" s="31">
        <f t="shared" si="79"/>
        <v>11</v>
      </c>
      <c r="C189" s="31">
        <f t="shared" si="79"/>
        <v>4</v>
      </c>
      <c r="D189" s="32">
        <f t="shared" si="79"/>
        <v>6</v>
      </c>
      <c r="E189" s="31" t="str">
        <f t="shared" si="80"/>
        <v>Double bogey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9"/>
        <v>12</v>
      </c>
      <c r="C190" s="31">
        <f t="shared" si="79"/>
        <v>3</v>
      </c>
      <c r="D190" s="32">
        <f t="shared" si="79"/>
        <v>3</v>
      </c>
      <c r="E190" s="31" t="str">
        <f t="shared" si="80"/>
        <v>Par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9"/>
        <v>13</v>
      </c>
      <c r="C191" s="31">
        <f t="shared" si="79"/>
        <v>4</v>
      </c>
      <c r="D191" s="32">
        <f t="shared" si="79"/>
        <v>5</v>
      </c>
      <c r="E191" s="31" t="str">
        <f t="shared" si="80"/>
        <v>bogey</v>
      </c>
      <c r="H191" t="s">
        <v>9</v>
      </c>
      <c r="I191" s="25">
        <f>COUNTIF(E188:E196,"Par")</f>
        <v>1</v>
      </c>
    </row>
    <row r="192" spans="2:9" x14ac:dyDescent="0.2">
      <c r="B192" s="31">
        <f t="shared" si="79"/>
        <v>14</v>
      </c>
      <c r="C192" s="31">
        <f t="shared" si="79"/>
        <v>4</v>
      </c>
      <c r="D192" s="32">
        <f t="shared" si="79"/>
        <v>7</v>
      </c>
      <c r="E192" s="31" t="str">
        <f t="shared" si="80"/>
        <v>Other</v>
      </c>
      <c r="H192" t="s">
        <v>125</v>
      </c>
      <c r="I192" s="25">
        <f>COUNTIF(E188:E196,"bogey")</f>
        <v>5</v>
      </c>
    </row>
    <row r="193" spans="2:9" x14ac:dyDescent="0.2">
      <c r="B193" s="31">
        <f t="shared" si="79"/>
        <v>15</v>
      </c>
      <c r="C193" s="31">
        <f t="shared" si="79"/>
        <v>3</v>
      </c>
      <c r="D193" s="32">
        <f t="shared" si="79"/>
        <v>4</v>
      </c>
      <c r="E193" s="31" t="str">
        <f t="shared" si="80"/>
        <v>bogey</v>
      </c>
      <c r="H193" t="s">
        <v>126</v>
      </c>
      <c r="I193" s="25">
        <f>COUNTIF(E188:E196,"Double bogey")</f>
        <v>2</v>
      </c>
    </row>
    <row r="194" spans="2:9" x14ac:dyDescent="0.2">
      <c r="B194" s="31">
        <f t="shared" si="79"/>
        <v>16</v>
      </c>
      <c r="C194" s="31">
        <f t="shared" si="79"/>
        <v>5</v>
      </c>
      <c r="D194" s="32">
        <f t="shared" si="79"/>
        <v>6</v>
      </c>
      <c r="E194" s="31" t="str">
        <f t="shared" si="80"/>
        <v>bogey</v>
      </c>
      <c r="H194" t="s">
        <v>12</v>
      </c>
      <c r="I194" s="25">
        <f>COUNTIF(E188:E196,"Other")</f>
        <v>1</v>
      </c>
    </row>
    <row r="195" spans="2:9" x14ac:dyDescent="0.2">
      <c r="B195" s="31">
        <f t="shared" si="79"/>
        <v>17</v>
      </c>
      <c r="C195" s="31">
        <f t="shared" si="79"/>
        <v>4</v>
      </c>
      <c r="D195" s="32">
        <f t="shared" si="79"/>
        <v>6</v>
      </c>
      <c r="E195" s="31" t="str">
        <f t="shared" si="80"/>
        <v>Double bogey</v>
      </c>
    </row>
    <row r="196" spans="2:9" x14ac:dyDescent="0.2">
      <c r="B196" s="31">
        <f t="shared" si="79"/>
        <v>18</v>
      </c>
      <c r="C196" s="31">
        <f t="shared" si="79"/>
        <v>5</v>
      </c>
      <c r="D196" s="32">
        <f t="shared" si="79"/>
        <v>6</v>
      </c>
      <c r="E196" s="31" t="str">
        <f t="shared" si="80"/>
        <v>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1">CB7</f>
        <v>1</v>
      </c>
      <c r="C199" s="31">
        <f t="shared" si="81"/>
        <v>4</v>
      </c>
      <c r="D199" s="32">
        <f t="shared" si="81"/>
        <v>0</v>
      </c>
      <c r="E199" s="31" t="str">
        <f t="shared" ref="E199:E207" si="82">IF(D199&lt;&gt;0,IF((D199-C199)=-1,"Birdie",IF((D199-C199)=-2,"Eagle",IF((D199-C199)=0,"Par",IF((D199-C199)=1,"bogey",IF((D199-C199)=2,"Double bogey","Other"))))),"  ")</f>
        <v xml:space="preserve">  </v>
      </c>
      <c r="H199" s="33" t="s">
        <v>123</v>
      </c>
    </row>
    <row r="200" spans="2:9" x14ac:dyDescent="0.2">
      <c r="B200" s="31">
        <f t="shared" si="81"/>
        <v>2</v>
      </c>
      <c r="C200" s="31">
        <f t="shared" si="81"/>
        <v>4</v>
      </c>
      <c r="D200" s="32">
        <f t="shared" si="81"/>
        <v>0</v>
      </c>
      <c r="E200" s="31" t="str">
        <f t="shared" si="82"/>
        <v xml:space="preserve">  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1"/>
        <v>3</v>
      </c>
      <c r="C201" s="31">
        <f t="shared" si="81"/>
        <v>4</v>
      </c>
      <c r="D201" s="32">
        <f t="shared" si="81"/>
        <v>0</v>
      </c>
      <c r="E201" s="31" t="str">
        <f t="shared" si="82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1"/>
        <v>4</v>
      </c>
      <c r="C202" s="31">
        <f t="shared" si="81"/>
        <v>4</v>
      </c>
      <c r="D202" s="32">
        <f t="shared" si="81"/>
        <v>0</v>
      </c>
      <c r="E202" s="31" t="str">
        <f t="shared" si="82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1"/>
        <v>5</v>
      </c>
      <c r="C203" s="31">
        <f t="shared" si="81"/>
        <v>3</v>
      </c>
      <c r="D203" s="32">
        <f t="shared" si="81"/>
        <v>0</v>
      </c>
      <c r="E203" s="31" t="str">
        <f t="shared" si="82"/>
        <v xml:space="preserve">  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1"/>
        <v>6</v>
      </c>
      <c r="C204" s="31">
        <f t="shared" si="81"/>
        <v>4</v>
      </c>
      <c r="D204" s="32">
        <f t="shared" si="81"/>
        <v>0</v>
      </c>
      <c r="E204" s="31" t="str">
        <f t="shared" si="82"/>
        <v xml:space="preserve">  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1"/>
        <v>7</v>
      </c>
      <c r="C205" s="31">
        <f t="shared" si="81"/>
        <v>4</v>
      </c>
      <c r="D205" s="32">
        <f t="shared" si="81"/>
        <v>0</v>
      </c>
      <c r="E205" s="31" t="str">
        <f t="shared" si="82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1"/>
        <v>8</v>
      </c>
      <c r="C206" s="31">
        <f t="shared" si="81"/>
        <v>3</v>
      </c>
      <c r="D206" s="32">
        <f t="shared" si="81"/>
        <v>0</v>
      </c>
      <c r="E206" s="31" t="str">
        <f t="shared" si="82"/>
        <v xml:space="preserve">  </v>
      </c>
    </row>
    <row r="207" spans="2:9" x14ac:dyDescent="0.2">
      <c r="B207" s="31">
        <f t="shared" si="81"/>
        <v>9</v>
      </c>
      <c r="C207" s="31">
        <f t="shared" si="81"/>
        <v>5</v>
      </c>
      <c r="D207" s="32">
        <f t="shared" si="81"/>
        <v>0</v>
      </c>
      <c r="E207" s="31" t="str">
        <f t="shared" si="82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3">CH7</f>
        <v>10</v>
      </c>
      <c r="C210" s="31">
        <f t="shared" si="83"/>
        <v>4</v>
      </c>
      <c r="D210" s="32">
        <f t="shared" si="83"/>
        <v>7</v>
      </c>
      <c r="E210" s="31" t="str">
        <f t="shared" ref="E210:E218" si="84">IF(D210&lt;&gt;0,IF((D210-C210)=-1,"Birdie",IF((D210-C210)=-2,"Eagle",IF((D210-C210)=0,"Par",IF((D210-C210)=1,"bogey",IF((D210-C210)=2,"Double bogey","Other"))))),"  ")</f>
        <v>Other</v>
      </c>
      <c r="H210" s="33" t="s">
        <v>123</v>
      </c>
    </row>
    <row r="211" spans="2:9" x14ac:dyDescent="0.2">
      <c r="B211" s="31">
        <f t="shared" si="83"/>
        <v>11</v>
      </c>
      <c r="C211" s="31">
        <f t="shared" si="83"/>
        <v>4</v>
      </c>
      <c r="D211" s="32">
        <f t="shared" si="83"/>
        <v>6</v>
      </c>
      <c r="E211" s="31" t="str">
        <f t="shared" si="84"/>
        <v>Double bogey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3"/>
        <v>12</v>
      </c>
      <c r="C212" s="31">
        <f t="shared" si="83"/>
        <v>3</v>
      </c>
      <c r="D212" s="32">
        <f t="shared" si="83"/>
        <v>6</v>
      </c>
      <c r="E212" s="31" t="str">
        <f t="shared" si="84"/>
        <v>Other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3"/>
        <v>13</v>
      </c>
      <c r="C213" s="31">
        <f t="shared" si="83"/>
        <v>4</v>
      </c>
      <c r="D213" s="32">
        <f t="shared" si="83"/>
        <v>7</v>
      </c>
      <c r="E213" s="31" t="str">
        <f t="shared" si="84"/>
        <v>Other</v>
      </c>
      <c r="H213" t="s">
        <v>9</v>
      </c>
      <c r="I213" s="25">
        <f>COUNTIF(E210:E218,"Par")</f>
        <v>0</v>
      </c>
    </row>
    <row r="214" spans="2:9" x14ac:dyDescent="0.2">
      <c r="B214" s="31">
        <f t="shared" si="83"/>
        <v>14</v>
      </c>
      <c r="C214" s="31">
        <f t="shared" si="83"/>
        <v>4</v>
      </c>
      <c r="D214" s="32">
        <f t="shared" si="83"/>
        <v>6</v>
      </c>
      <c r="E214" s="31" t="str">
        <f t="shared" si="84"/>
        <v>Double bogey</v>
      </c>
      <c r="H214" t="s">
        <v>125</v>
      </c>
      <c r="I214" s="25">
        <f>COUNTIF(E210:E218,"bogey")</f>
        <v>1</v>
      </c>
    </row>
    <row r="215" spans="2:9" x14ac:dyDescent="0.2">
      <c r="B215" s="31">
        <f t="shared" si="83"/>
        <v>15</v>
      </c>
      <c r="C215" s="31">
        <f t="shared" si="83"/>
        <v>3</v>
      </c>
      <c r="D215" s="32">
        <f t="shared" si="83"/>
        <v>4</v>
      </c>
      <c r="E215" s="31" t="str">
        <f t="shared" si="84"/>
        <v>bogey</v>
      </c>
      <c r="H215" t="s">
        <v>126</v>
      </c>
      <c r="I215" s="25">
        <f>COUNTIF(E210:E218,"Double bogey")</f>
        <v>5</v>
      </c>
    </row>
    <row r="216" spans="2:9" x14ac:dyDescent="0.2">
      <c r="B216" s="31">
        <f t="shared" si="83"/>
        <v>16</v>
      </c>
      <c r="C216" s="31">
        <f t="shared" si="83"/>
        <v>5</v>
      </c>
      <c r="D216" s="32">
        <f t="shared" si="83"/>
        <v>7</v>
      </c>
      <c r="E216" s="31" t="str">
        <f t="shared" si="84"/>
        <v>Double bogey</v>
      </c>
      <c r="H216" t="s">
        <v>12</v>
      </c>
      <c r="I216" s="25">
        <f>COUNTIF(E210:E218,"Other")</f>
        <v>3</v>
      </c>
    </row>
    <row r="217" spans="2:9" x14ac:dyDescent="0.2">
      <c r="B217" s="31">
        <f t="shared" si="83"/>
        <v>17</v>
      </c>
      <c r="C217" s="31">
        <f t="shared" si="83"/>
        <v>4</v>
      </c>
      <c r="D217" s="32">
        <f t="shared" si="83"/>
        <v>6</v>
      </c>
      <c r="E217" s="31" t="str">
        <f t="shared" si="84"/>
        <v>Double bogey</v>
      </c>
    </row>
    <row r="218" spans="2:9" x14ac:dyDescent="0.2">
      <c r="B218" s="31">
        <f t="shared" si="83"/>
        <v>18</v>
      </c>
      <c r="C218" s="31">
        <f t="shared" si="83"/>
        <v>5</v>
      </c>
      <c r="D218" s="32">
        <f t="shared" si="83"/>
        <v>7</v>
      </c>
      <c r="E218" s="31" t="str">
        <f t="shared" si="84"/>
        <v>Double 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N218"/>
  <sheetViews>
    <sheetView topLeftCell="C36" workbookViewId="0">
      <selection activeCell="L49" sqref="K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7</v>
      </c>
      <c r="E7" s="15">
        <f t="shared" ref="E7:E15" si="1">IF((D7-C7)&gt;3,C7+3,D7)</f>
        <v>7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5</v>
      </c>
      <c r="Q7" s="15">
        <f t="shared" ref="Q7:Q15" si="5">IF((P7-O7)&gt;3,O7+3,P7)</f>
        <v>5</v>
      </c>
      <c r="R7" s="2">
        <v>1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6</v>
      </c>
      <c r="W7" s="15">
        <f t="shared" ref="W7:W15" si="7">IF((V7-U7)&gt;3,U7+3,V7)</f>
        <v>6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1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7</v>
      </c>
      <c r="AO7" s="15">
        <f t="shared" ref="AO7:AO15" si="13">IF((AN7-AM7)&gt;3,AM7+3,AN7)</f>
        <v>7</v>
      </c>
      <c r="AP7" s="2"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1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4</v>
      </c>
      <c r="BA7" s="15">
        <f t="shared" ref="BA7:BA15" si="17">IF((AZ7-AY7)&gt;3,AY7+3,AZ7)</f>
        <v>4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6</v>
      </c>
      <c r="BG7" s="15">
        <f t="shared" ref="BG7:BG15" si="19">IF((BF7-BE7)&gt;3,BE7+3,BF7)</f>
        <v>6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1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0.5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4</v>
      </c>
      <c r="BY7" s="15">
        <f t="shared" ref="BY7:BY15" si="25">IF((BX7-BW7)&gt;3,BW7+3,BX7)</f>
        <v>4</v>
      </c>
      <c r="BZ7" s="2">
        <v>1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7</v>
      </c>
      <c r="CE7" s="15">
        <f t="shared" ref="CE7:CE15" si="27">IF((CD7-CC7)&gt;3,CC7+3,CD7)</f>
        <v>7</v>
      </c>
      <c r="CF7" s="2"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0.5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1</v>
      </c>
      <c r="S8" s="9"/>
      <c r="T8" s="16">
        <f t="shared" ref="T8:T15" si="33">+T7+1</f>
        <v>11</v>
      </c>
      <c r="U8" s="15">
        <f t="shared" si="6"/>
        <v>4</v>
      </c>
      <c r="V8" s="15">
        <v>6</v>
      </c>
      <c r="W8" s="15">
        <f t="shared" si="7"/>
        <v>6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>
        <v>8</v>
      </c>
      <c r="AC8" s="15">
        <f t="shared" si="9"/>
        <v>7</v>
      </c>
      <c r="AD8" s="2">
        <v>0</v>
      </c>
      <c r="AE8" s="9"/>
      <c r="AF8" s="16">
        <f t="shared" ref="AF8:AF15" si="35">+AF7+1</f>
        <v>11</v>
      </c>
      <c r="AG8" s="15">
        <f t="shared" si="10"/>
        <v>4</v>
      </c>
      <c r="AH8" s="15">
        <v>6</v>
      </c>
      <c r="AI8" s="15">
        <f t="shared" si="11"/>
        <v>6</v>
      </c>
      <c r="AJ8" s="2">
        <v>1</v>
      </c>
      <c r="AK8" s="9"/>
      <c r="AL8" s="16">
        <f t="shared" ref="AL8:AL15" si="36">+AL7+1</f>
        <v>2</v>
      </c>
      <c r="AM8" s="15">
        <f t="shared" si="12"/>
        <v>4</v>
      </c>
      <c r="AN8" s="15">
        <v>7</v>
      </c>
      <c r="AO8" s="15">
        <f t="shared" si="13"/>
        <v>7</v>
      </c>
      <c r="AP8" s="2"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6</v>
      </c>
      <c r="AU8" s="15">
        <f t="shared" si="15"/>
        <v>6</v>
      </c>
      <c r="AV8" s="2"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6</v>
      </c>
      <c r="BA8" s="15">
        <f t="shared" si="17"/>
        <v>6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0.5</v>
      </c>
      <c r="BO8" s="9"/>
      <c r="BP8" s="16">
        <f t="shared" ref="BP8:BP15" si="41">+BP7+1</f>
        <v>2</v>
      </c>
      <c r="BQ8" s="15">
        <f t="shared" si="22"/>
        <v>4</v>
      </c>
      <c r="BR8" s="15">
        <v>6</v>
      </c>
      <c r="BS8" s="15">
        <f t="shared" si="23"/>
        <v>6</v>
      </c>
      <c r="BT8" s="2">
        <v>1</v>
      </c>
      <c r="BU8" s="9"/>
      <c r="BV8" s="16">
        <f t="shared" ref="BV8:BV15" si="42">+BV7+1</f>
        <v>11</v>
      </c>
      <c r="BW8" s="15">
        <f t="shared" si="24"/>
        <v>4</v>
      </c>
      <c r="BX8" s="15">
        <v>8</v>
      </c>
      <c r="BY8" s="15">
        <f t="shared" si="25"/>
        <v>7</v>
      </c>
      <c r="BZ8" s="2">
        <v>0</v>
      </c>
      <c r="CA8" s="9"/>
      <c r="CB8" s="16">
        <f t="shared" ref="CB8:CB15" si="43">+CB7+1</f>
        <v>2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11</v>
      </c>
      <c r="CI8" s="15">
        <f t="shared" si="28"/>
        <v>4</v>
      </c>
      <c r="CJ8" s="15">
        <v>5</v>
      </c>
      <c r="CK8" s="15">
        <f t="shared" si="29"/>
        <v>5</v>
      </c>
      <c r="CL8" s="2">
        <v>1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6</v>
      </c>
      <c r="K9" s="15">
        <f t="shared" si="3"/>
        <v>6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3</v>
      </c>
      <c r="Q9" s="15">
        <f t="shared" si="5"/>
        <v>3</v>
      </c>
      <c r="R9" s="2">
        <v>1</v>
      </c>
      <c r="S9" s="9"/>
      <c r="T9" s="16">
        <f t="shared" si="33"/>
        <v>12</v>
      </c>
      <c r="U9" s="15">
        <f t="shared" si="6"/>
        <v>3</v>
      </c>
      <c r="V9" s="15">
        <v>3</v>
      </c>
      <c r="W9" s="15">
        <f t="shared" si="7"/>
        <v>3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5"/>
        <v>12</v>
      </c>
      <c r="AG9" s="15">
        <f t="shared" si="10"/>
        <v>3</v>
      </c>
      <c r="AH9" s="15">
        <v>4</v>
      </c>
      <c r="AI9" s="15">
        <f t="shared" si="11"/>
        <v>4</v>
      </c>
      <c r="AJ9" s="2">
        <v>0.5</v>
      </c>
      <c r="AK9" s="9"/>
      <c r="AL9" s="16">
        <f t="shared" si="36"/>
        <v>3</v>
      </c>
      <c r="AM9" s="15">
        <f t="shared" si="12"/>
        <v>4</v>
      </c>
      <c r="AN9" s="15">
        <v>4</v>
      </c>
      <c r="AO9" s="15">
        <f t="shared" si="13"/>
        <v>4</v>
      </c>
      <c r="AP9" s="2">
        <v>1</v>
      </c>
      <c r="AQ9" s="9"/>
      <c r="AR9" s="16">
        <f t="shared" si="37"/>
        <v>12</v>
      </c>
      <c r="AS9" s="15">
        <f t="shared" si="14"/>
        <v>3</v>
      </c>
      <c r="AT9" s="15">
        <v>5</v>
      </c>
      <c r="AU9" s="15">
        <f t="shared" si="15"/>
        <v>5</v>
      </c>
      <c r="AV9" s="2">
        <v>0.5</v>
      </c>
      <c r="AW9" s="9"/>
      <c r="AX9" s="16">
        <f t="shared" si="38"/>
        <v>12</v>
      </c>
      <c r="AY9" s="15">
        <f t="shared" si="16"/>
        <v>3</v>
      </c>
      <c r="AZ9" s="15">
        <v>6</v>
      </c>
      <c r="BA9" s="15">
        <f t="shared" si="17"/>
        <v>6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>
        <v>4</v>
      </c>
      <c r="BG9" s="15">
        <f t="shared" si="19"/>
        <v>4</v>
      </c>
      <c r="BH9" s="2">
        <v>1</v>
      </c>
      <c r="BI9" s="9"/>
      <c r="BJ9" s="16">
        <f t="shared" si="40"/>
        <v>12</v>
      </c>
      <c r="BK9" s="15">
        <f t="shared" si="20"/>
        <v>3</v>
      </c>
      <c r="BL9" s="15">
        <v>3</v>
      </c>
      <c r="BM9" s="15">
        <f t="shared" si="21"/>
        <v>3</v>
      </c>
      <c r="BN9" s="2">
        <v>1</v>
      </c>
      <c r="BO9" s="9"/>
      <c r="BP9" s="16">
        <f t="shared" si="41"/>
        <v>3</v>
      </c>
      <c r="BQ9" s="15">
        <f t="shared" si="22"/>
        <v>4</v>
      </c>
      <c r="BR9" s="15">
        <v>6</v>
      </c>
      <c r="BS9" s="15">
        <f t="shared" si="23"/>
        <v>6</v>
      </c>
      <c r="BT9" s="2">
        <v>1</v>
      </c>
      <c r="BU9" s="9"/>
      <c r="BV9" s="16">
        <f t="shared" si="42"/>
        <v>12</v>
      </c>
      <c r="BW9" s="15">
        <f t="shared" si="24"/>
        <v>3</v>
      </c>
      <c r="BX9" s="15">
        <v>4</v>
      </c>
      <c r="BY9" s="15">
        <f t="shared" si="25"/>
        <v>4</v>
      </c>
      <c r="BZ9" s="2">
        <v>1</v>
      </c>
      <c r="CA9" s="9"/>
      <c r="CB9" s="16">
        <f t="shared" si="43"/>
        <v>3</v>
      </c>
      <c r="CC9" s="15">
        <f t="shared" si="26"/>
        <v>4</v>
      </c>
      <c r="CD9" s="15">
        <v>5</v>
      </c>
      <c r="CE9" s="15">
        <f t="shared" si="27"/>
        <v>5</v>
      </c>
      <c r="CF9" s="2">
        <v>0.5</v>
      </c>
      <c r="CG9" s="9"/>
      <c r="CH9" s="16">
        <f t="shared" si="44"/>
        <v>12</v>
      </c>
      <c r="CI9" s="15">
        <f t="shared" si="28"/>
        <v>3</v>
      </c>
      <c r="CJ9" s="15">
        <v>6</v>
      </c>
      <c r="CK9" s="15">
        <f t="shared" si="29"/>
        <v>6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4</v>
      </c>
      <c r="E10" s="15">
        <f t="shared" si="1"/>
        <v>4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6</v>
      </c>
      <c r="K10" s="15">
        <f t="shared" si="3"/>
        <v>6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6</v>
      </c>
      <c r="Q10" s="15">
        <f t="shared" si="5"/>
        <v>6</v>
      </c>
      <c r="R10" s="2">
        <v>0.5</v>
      </c>
      <c r="S10" s="9"/>
      <c r="T10" s="16">
        <f t="shared" si="33"/>
        <v>13</v>
      </c>
      <c r="U10" s="15">
        <f t="shared" si="6"/>
        <v>4</v>
      </c>
      <c r="V10" s="15">
        <v>6</v>
      </c>
      <c r="W10" s="15">
        <f t="shared" si="7"/>
        <v>6</v>
      </c>
      <c r="X10" s="2">
        <v>0.5</v>
      </c>
      <c r="Y10" s="9"/>
      <c r="Z10" s="16">
        <f t="shared" si="34"/>
        <v>4</v>
      </c>
      <c r="AA10" s="15">
        <f t="shared" si="8"/>
        <v>4</v>
      </c>
      <c r="AB10" s="15">
        <v>5</v>
      </c>
      <c r="AC10" s="15">
        <f t="shared" si="9"/>
        <v>5</v>
      </c>
      <c r="AD10" s="2">
        <v>1</v>
      </c>
      <c r="AE10" s="9"/>
      <c r="AF10" s="16">
        <f t="shared" si="35"/>
        <v>13</v>
      </c>
      <c r="AG10" s="15">
        <f t="shared" si="10"/>
        <v>4</v>
      </c>
      <c r="AH10" s="15">
        <v>5</v>
      </c>
      <c r="AI10" s="15">
        <f t="shared" si="11"/>
        <v>5</v>
      </c>
      <c r="AJ10" s="2">
        <v>0.5</v>
      </c>
      <c r="AK10" s="9"/>
      <c r="AL10" s="16">
        <f t="shared" si="36"/>
        <v>4</v>
      </c>
      <c r="AM10" s="15">
        <f t="shared" si="12"/>
        <v>4</v>
      </c>
      <c r="AN10" s="15">
        <v>5</v>
      </c>
      <c r="AO10" s="15">
        <f t="shared" si="13"/>
        <v>5</v>
      </c>
      <c r="AP10" s="2">
        <v>1</v>
      </c>
      <c r="AQ10" s="9"/>
      <c r="AR10" s="16">
        <f t="shared" si="37"/>
        <v>13</v>
      </c>
      <c r="AS10" s="15">
        <f t="shared" si="14"/>
        <v>4</v>
      </c>
      <c r="AT10" s="15">
        <v>6</v>
      </c>
      <c r="AU10" s="15">
        <f t="shared" si="15"/>
        <v>6</v>
      </c>
      <c r="AV10" s="2">
        <v>0</v>
      </c>
      <c r="AW10" s="9"/>
      <c r="AX10" s="16">
        <f t="shared" si="38"/>
        <v>13</v>
      </c>
      <c r="AY10" s="15">
        <f t="shared" si="16"/>
        <v>4</v>
      </c>
      <c r="AZ10" s="15">
        <v>5</v>
      </c>
      <c r="BA10" s="15">
        <f t="shared" si="17"/>
        <v>5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4</v>
      </c>
      <c r="BG10" s="15">
        <f t="shared" si="19"/>
        <v>4</v>
      </c>
      <c r="BH10" s="2">
        <v>1</v>
      </c>
      <c r="BI10" s="9"/>
      <c r="BJ10" s="16">
        <f t="shared" si="40"/>
        <v>13</v>
      </c>
      <c r="BK10" s="15">
        <f t="shared" si="20"/>
        <v>4</v>
      </c>
      <c r="BL10" s="15">
        <v>7</v>
      </c>
      <c r="BM10" s="15">
        <f t="shared" si="21"/>
        <v>7</v>
      </c>
      <c r="BN10" s="2">
        <v>0</v>
      </c>
      <c r="BO10" s="9"/>
      <c r="BP10" s="16">
        <f t="shared" si="41"/>
        <v>4</v>
      </c>
      <c r="BQ10" s="15">
        <f t="shared" si="22"/>
        <v>4</v>
      </c>
      <c r="BR10" s="15">
        <v>4</v>
      </c>
      <c r="BS10" s="15">
        <f t="shared" si="23"/>
        <v>4</v>
      </c>
      <c r="BT10" s="2">
        <v>1</v>
      </c>
      <c r="BU10" s="9"/>
      <c r="BV10" s="16">
        <f t="shared" si="42"/>
        <v>13</v>
      </c>
      <c r="BW10" s="15">
        <f t="shared" si="24"/>
        <v>4</v>
      </c>
      <c r="BX10" s="15">
        <v>4</v>
      </c>
      <c r="BY10" s="15">
        <f t="shared" si="25"/>
        <v>4</v>
      </c>
      <c r="BZ10" s="2">
        <v>1</v>
      </c>
      <c r="CA10" s="9"/>
      <c r="CB10" s="16">
        <f t="shared" si="43"/>
        <v>4</v>
      </c>
      <c r="CC10" s="15">
        <f t="shared" si="26"/>
        <v>4</v>
      </c>
      <c r="CD10" s="15">
        <v>4</v>
      </c>
      <c r="CE10" s="15">
        <f t="shared" si="27"/>
        <v>4</v>
      </c>
      <c r="CF10" s="2">
        <v>0.5</v>
      </c>
      <c r="CG10" s="9"/>
      <c r="CH10" s="16">
        <f t="shared" si="44"/>
        <v>13</v>
      </c>
      <c r="CI10" s="15">
        <f t="shared" si="28"/>
        <v>4</v>
      </c>
      <c r="CJ10" s="15">
        <v>5</v>
      </c>
      <c r="CK10" s="15">
        <f t="shared" si="29"/>
        <v>5</v>
      </c>
      <c r="CL10" s="2">
        <v>0.5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6</v>
      </c>
      <c r="E11" s="15">
        <f t="shared" si="1"/>
        <v>6</v>
      </c>
      <c r="F11" s="2">
        <v>0</v>
      </c>
      <c r="G11" s="9"/>
      <c r="H11" s="16">
        <f t="shared" si="31"/>
        <v>5</v>
      </c>
      <c r="I11" s="15">
        <f t="shared" si="2"/>
        <v>3</v>
      </c>
      <c r="J11" s="15">
        <v>5</v>
      </c>
      <c r="K11" s="15">
        <f t="shared" si="3"/>
        <v>5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1</v>
      </c>
      <c r="S11" s="9"/>
      <c r="T11" s="16">
        <f t="shared" si="33"/>
        <v>14</v>
      </c>
      <c r="U11" s="15">
        <f t="shared" si="6"/>
        <v>4</v>
      </c>
      <c r="V11" s="15">
        <v>5</v>
      </c>
      <c r="W11" s="15">
        <f t="shared" si="7"/>
        <v>5</v>
      </c>
      <c r="X11" s="2">
        <v>0.5</v>
      </c>
      <c r="Y11" s="9"/>
      <c r="Z11" s="16">
        <f t="shared" si="34"/>
        <v>5</v>
      </c>
      <c r="AA11" s="15">
        <f t="shared" si="8"/>
        <v>3</v>
      </c>
      <c r="AB11" s="15">
        <v>4</v>
      </c>
      <c r="AC11" s="15">
        <f t="shared" si="9"/>
        <v>4</v>
      </c>
      <c r="AD11" s="2">
        <v>0</v>
      </c>
      <c r="AE11" s="9"/>
      <c r="AF11" s="16">
        <f t="shared" si="35"/>
        <v>14</v>
      </c>
      <c r="AG11" s="15">
        <f t="shared" si="10"/>
        <v>4</v>
      </c>
      <c r="AH11" s="15">
        <v>5</v>
      </c>
      <c r="AI11" s="15">
        <f t="shared" si="11"/>
        <v>5</v>
      </c>
      <c r="AJ11" s="2">
        <v>1</v>
      </c>
      <c r="AK11" s="9"/>
      <c r="AL11" s="16">
        <f t="shared" si="36"/>
        <v>5</v>
      </c>
      <c r="AM11" s="15">
        <f t="shared" si="12"/>
        <v>3</v>
      </c>
      <c r="AN11" s="15">
        <v>5</v>
      </c>
      <c r="AO11" s="15">
        <f t="shared" si="13"/>
        <v>5</v>
      </c>
      <c r="AP11" s="2">
        <v>0.5</v>
      </c>
      <c r="AQ11" s="9"/>
      <c r="AR11" s="16">
        <f t="shared" si="37"/>
        <v>14</v>
      </c>
      <c r="AS11" s="15">
        <f t="shared" si="14"/>
        <v>4</v>
      </c>
      <c r="AT11" s="15">
        <v>6</v>
      </c>
      <c r="AU11" s="15">
        <f t="shared" si="15"/>
        <v>6</v>
      </c>
      <c r="AV11" s="2">
        <v>0.5</v>
      </c>
      <c r="AW11" s="9"/>
      <c r="AX11" s="16">
        <f t="shared" si="38"/>
        <v>14</v>
      </c>
      <c r="AY11" s="15">
        <f t="shared" si="16"/>
        <v>4</v>
      </c>
      <c r="AZ11" s="15">
        <v>4</v>
      </c>
      <c r="BA11" s="15">
        <f t="shared" si="17"/>
        <v>4</v>
      </c>
      <c r="BB11" s="2">
        <v>1</v>
      </c>
      <c r="BC11" s="9"/>
      <c r="BD11" s="16">
        <f t="shared" si="39"/>
        <v>5</v>
      </c>
      <c r="BE11" s="15">
        <f t="shared" si="18"/>
        <v>3</v>
      </c>
      <c r="BF11" s="15">
        <v>5</v>
      </c>
      <c r="BG11" s="15">
        <f t="shared" si="19"/>
        <v>5</v>
      </c>
      <c r="BH11" s="2">
        <v>0.5</v>
      </c>
      <c r="BI11" s="9"/>
      <c r="BJ11" s="16">
        <f t="shared" si="40"/>
        <v>14</v>
      </c>
      <c r="BK11" s="15">
        <f t="shared" si="20"/>
        <v>4</v>
      </c>
      <c r="BL11" s="15">
        <v>6</v>
      </c>
      <c r="BM11" s="15">
        <f t="shared" si="21"/>
        <v>6</v>
      </c>
      <c r="BN11" s="2">
        <v>0.5</v>
      </c>
      <c r="BO11" s="9"/>
      <c r="BP11" s="16">
        <f t="shared" si="41"/>
        <v>5</v>
      </c>
      <c r="BQ11" s="15">
        <f t="shared" si="22"/>
        <v>3</v>
      </c>
      <c r="BR11" s="15">
        <v>6</v>
      </c>
      <c r="BS11" s="15">
        <f t="shared" si="23"/>
        <v>6</v>
      </c>
      <c r="BT11" s="2">
        <v>0</v>
      </c>
      <c r="BU11" s="9"/>
      <c r="BV11" s="16">
        <f t="shared" si="42"/>
        <v>14</v>
      </c>
      <c r="BW11" s="15">
        <f t="shared" si="24"/>
        <v>4</v>
      </c>
      <c r="BX11" s="15">
        <v>5</v>
      </c>
      <c r="BY11" s="15">
        <f t="shared" si="25"/>
        <v>5</v>
      </c>
      <c r="BZ11" s="2">
        <v>1</v>
      </c>
      <c r="CA11" s="9"/>
      <c r="CB11" s="16">
        <f t="shared" si="43"/>
        <v>5</v>
      </c>
      <c r="CC11" s="15">
        <f t="shared" si="26"/>
        <v>3</v>
      </c>
      <c r="CD11" s="15">
        <v>3</v>
      </c>
      <c r="CE11" s="15">
        <f t="shared" si="27"/>
        <v>3</v>
      </c>
      <c r="CF11" s="2">
        <v>1</v>
      </c>
      <c r="CG11" s="9"/>
      <c r="CH11" s="16">
        <f t="shared" si="44"/>
        <v>14</v>
      </c>
      <c r="CI11" s="15">
        <f t="shared" si="28"/>
        <v>4</v>
      </c>
      <c r="CJ11" s="15">
        <v>4</v>
      </c>
      <c r="CK11" s="15">
        <f t="shared" si="29"/>
        <v>4</v>
      </c>
      <c r="CL11" s="2">
        <v>1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3</v>
      </c>
      <c r="E12" s="15">
        <f t="shared" si="1"/>
        <v>3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6</v>
      </c>
      <c r="K12" s="15">
        <f t="shared" si="3"/>
        <v>6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>
        <v>5</v>
      </c>
      <c r="Q12" s="15">
        <f t="shared" si="5"/>
        <v>5</v>
      </c>
      <c r="R12" s="2">
        <v>1</v>
      </c>
      <c r="S12" s="9"/>
      <c r="T12" s="16">
        <f t="shared" si="33"/>
        <v>15</v>
      </c>
      <c r="U12" s="15">
        <f t="shared" si="6"/>
        <v>3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6</v>
      </c>
      <c r="AA12" s="15">
        <f t="shared" si="8"/>
        <v>4</v>
      </c>
      <c r="AB12" s="15">
        <v>7</v>
      </c>
      <c r="AC12" s="15">
        <f t="shared" si="9"/>
        <v>7</v>
      </c>
      <c r="AD12" s="2">
        <v>0</v>
      </c>
      <c r="AE12" s="9"/>
      <c r="AF12" s="16">
        <f t="shared" si="35"/>
        <v>15</v>
      </c>
      <c r="AG12" s="15">
        <f t="shared" si="10"/>
        <v>3</v>
      </c>
      <c r="AH12" s="15">
        <v>3</v>
      </c>
      <c r="AI12" s="15">
        <f t="shared" si="11"/>
        <v>3</v>
      </c>
      <c r="AJ12" s="2">
        <v>1</v>
      </c>
      <c r="AK12" s="9"/>
      <c r="AL12" s="16">
        <f t="shared" si="36"/>
        <v>6</v>
      </c>
      <c r="AM12" s="15">
        <f t="shared" si="12"/>
        <v>4</v>
      </c>
      <c r="AN12" s="15">
        <v>4</v>
      </c>
      <c r="AO12" s="15">
        <f t="shared" si="13"/>
        <v>4</v>
      </c>
      <c r="AP12" s="2">
        <v>1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0.5</v>
      </c>
      <c r="AW12" s="9"/>
      <c r="AX12" s="16">
        <f t="shared" si="38"/>
        <v>15</v>
      </c>
      <c r="AY12" s="15">
        <f t="shared" si="16"/>
        <v>3</v>
      </c>
      <c r="AZ12" s="15">
        <v>4</v>
      </c>
      <c r="BA12" s="15">
        <f t="shared" si="17"/>
        <v>4</v>
      </c>
      <c r="BB12" s="2">
        <v>1</v>
      </c>
      <c r="BC12" s="9"/>
      <c r="BD12" s="16">
        <f t="shared" si="39"/>
        <v>6</v>
      </c>
      <c r="BE12" s="15">
        <f t="shared" si="18"/>
        <v>4</v>
      </c>
      <c r="BF12" s="15">
        <v>5</v>
      </c>
      <c r="BG12" s="15">
        <f t="shared" si="19"/>
        <v>5</v>
      </c>
      <c r="BH12" s="2">
        <v>0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0.5</v>
      </c>
      <c r="BO12" s="9"/>
      <c r="BP12" s="16">
        <f t="shared" si="41"/>
        <v>6</v>
      </c>
      <c r="BQ12" s="15">
        <f t="shared" si="22"/>
        <v>4</v>
      </c>
      <c r="BR12" s="15">
        <v>5</v>
      </c>
      <c r="BS12" s="15">
        <f t="shared" si="23"/>
        <v>5</v>
      </c>
      <c r="BT12" s="2">
        <v>0.5</v>
      </c>
      <c r="BU12" s="9"/>
      <c r="BV12" s="16">
        <f t="shared" si="42"/>
        <v>15</v>
      </c>
      <c r="BW12" s="15">
        <f t="shared" si="24"/>
        <v>3</v>
      </c>
      <c r="BX12" s="15">
        <v>4</v>
      </c>
      <c r="BY12" s="15">
        <f t="shared" si="25"/>
        <v>4</v>
      </c>
      <c r="BZ12" s="2">
        <v>1</v>
      </c>
      <c r="CA12" s="9"/>
      <c r="CB12" s="16">
        <f t="shared" si="43"/>
        <v>6</v>
      </c>
      <c r="CC12" s="15">
        <f t="shared" si="26"/>
        <v>4</v>
      </c>
      <c r="CD12" s="15">
        <v>8</v>
      </c>
      <c r="CE12" s="15">
        <f t="shared" si="27"/>
        <v>7</v>
      </c>
      <c r="CF12" s="2">
        <v>0</v>
      </c>
      <c r="CG12" s="9"/>
      <c r="CH12" s="16">
        <f t="shared" si="44"/>
        <v>15</v>
      </c>
      <c r="CI12" s="15">
        <f t="shared" si="28"/>
        <v>3</v>
      </c>
      <c r="CJ12" s="15">
        <v>6</v>
      </c>
      <c r="CK12" s="15">
        <f t="shared" si="29"/>
        <v>6</v>
      </c>
      <c r="CL12" s="2"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6</v>
      </c>
      <c r="E13" s="15">
        <f t="shared" si="1"/>
        <v>6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6</v>
      </c>
      <c r="K13" s="15">
        <f t="shared" si="3"/>
        <v>6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6</v>
      </c>
      <c r="Q13" s="15">
        <f t="shared" si="5"/>
        <v>6</v>
      </c>
      <c r="R13" s="2">
        <v>0</v>
      </c>
      <c r="S13" s="9"/>
      <c r="T13" s="16">
        <f t="shared" si="33"/>
        <v>16</v>
      </c>
      <c r="U13" s="15">
        <f t="shared" si="6"/>
        <v>5</v>
      </c>
      <c r="V13" s="15">
        <v>7</v>
      </c>
      <c r="W13" s="15">
        <f t="shared" si="7"/>
        <v>7</v>
      </c>
      <c r="X13" s="2">
        <v>0</v>
      </c>
      <c r="Y13" s="9"/>
      <c r="Z13" s="16">
        <f t="shared" si="34"/>
        <v>7</v>
      </c>
      <c r="AA13" s="15">
        <f t="shared" si="8"/>
        <v>4</v>
      </c>
      <c r="AB13" s="15">
        <v>6</v>
      </c>
      <c r="AC13" s="15">
        <f t="shared" si="9"/>
        <v>6</v>
      </c>
      <c r="AD13" s="2">
        <v>0.5</v>
      </c>
      <c r="AE13" s="9"/>
      <c r="AF13" s="16">
        <f t="shared" si="35"/>
        <v>16</v>
      </c>
      <c r="AG13" s="15">
        <f t="shared" si="10"/>
        <v>5</v>
      </c>
      <c r="AH13" s="15">
        <v>7</v>
      </c>
      <c r="AI13" s="15">
        <f t="shared" si="11"/>
        <v>7</v>
      </c>
      <c r="AJ13" s="2">
        <v>0</v>
      </c>
      <c r="AK13" s="9"/>
      <c r="AL13" s="16">
        <f t="shared" si="36"/>
        <v>7</v>
      </c>
      <c r="AM13" s="15">
        <f t="shared" si="12"/>
        <v>4</v>
      </c>
      <c r="AN13" s="15">
        <v>6</v>
      </c>
      <c r="AO13" s="15">
        <f t="shared" si="13"/>
        <v>6</v>
      </c>
      <c r="AP13" s="2">
        <v>0.5</v>
      </c>
      <c r="AQ13" s="9"/>
      <c r="AR13" s="16">
        <f t="shared" si="37"/>
        <v>16</v>
      </c>
      <c r="AS13" s="15">
        <f t="shared" si="14"/>
        <v>5</v>
      </c>
      <c r="AT13" s="15">
        <v>7</v>
      </c>
      <c r="AU13" s="15">
        <f t="shared" si="15"/>
        <v>7</v>
      </c>
      <c r="AV13" s="2">
        <v>0</v>
      </c>
      <c r="AW13" s="9"/>
      <c r="AX13" s="16">
        <f t="shared" si="38"/>
        <v>16</v>
      </c>
      <c r="AY13" s="15">
        <f t="shared" si="16"/>
        <v>5</v>
      </c>
      <c r="AZ13" s="15">
        <v>5</v>
      </c>
      <c r="BA13" s="15">
        <f t="shared" si="17"/>
        <v>5</v>
      </c>
      <c r="BB13" s="2">
        <v>1</v>
      </c>
      <c r="BC13" s="9"/>
      <c r="BD13" s="16">
        <f t="shared" si="39"/>
        <v>7</v>
      </c>
      <c r="BE13" s="15">
        <f t="shared" si="18"/>
        <v>4</v>
      </c>
      <c r="BF13" s="15">
        <v>7</v>
      </c>
      <c r="BG13" s="15">
        <f t="shared" si="19"/>
        <v>7</v>
      </c>
      <c r="BH13" s="2">
        <v>0</v>
      </c>
      <c r="BI13" s="9"/>
      <c r="BJ13" s="16">
        <f t="shared" si="40"/>
        <v>16</v>
      </c>
      <c r="BK13" s="15">
        <f t="shared" si="20"/>
        <v>5</v>
      </c>
      <c r="BL13" s="15">
        <v>5</v>
      </c>
      <c r="BM13" s="15">
        <f t="shared" si="21"/>
        <v>5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>
        <v>6</v>
      </c>
      <c r="BS13" s="15">
        <f t="shared" si="23"/>
        <v>6</v>
      </c>
      <c r="BT13" s="2">
        <v>0</v>
      </c>
      <c r="BU13" s="9"/>
      <c r="BV13" s="16">
        <f t="shared" si="42"/>
        <v>16</v>
      </c>
      <c r="BW13" s="15">
        <f t="shared" si="24"/>
        <v>5</v>
      </c>
      <c r="BX13" s="15">
        <v>6</v>
      </c>
      <c r="BY13" s="15">
        <f t="shared" si="25"/>
        <v>6</v>
      </c>
      <c r="BZ13" s="2">
        <v>0</v>
      </c>
      <c r="CA13" s="9"/>
      <c r="CB13" s="16">
        <f t="shared" si="43"/>
        <v>7</v>
      </c>
      <c r="CC13" s="15">
        <f t="shared" si="26"/>
        <v>4</v>
      </c>
      <c r="CD13" s="15">
        <v>4</v>
      </c>
      <c r="CE13" s="15">
        <f t="shared" si="27"/>
        <v>4</v>
      </c>
      <c r="CF13" s="2">
        <v>1</v>
      </c>
      <c r="CG13" s="9"/>
      <c r="CH13" s="16">
        <f t="shared" si="44"/>
        <v>16</v>
      </c>
      <c r="CI13" s="15">
        <f t="shared" si="28"/>
        <v>5</v>
      </c>
      <c r="CJ13" s="15">
        <v>7</v>
      </c>
      <c r="CK13" s="15">
        <f t="shared" si="29"/>
        <v>7</v>
      </c>
      <c r="CL13" s="2"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4</v>
      </c>
      <c r="Q14" s="15">
        <f t="shared" si="5"/>
        <v>4</v>
      </c>
      <c r="R14" s="2">
        <v>1</v>
      </c>
      <c r="S14" s="9"/>
      <c r="T14" s="16">
        <f t="shared" si="33"/>
        <v>17</v>
      </c>
      <c r="U14" s="15">
        <f t="shared" si="6"/>
        <v>4</v>
      </c>
      <c r="V14" s="15">
        <v>7</v>
      </c>
      <c r="W14" s="15">
        <f t="shared" si="7"/>
        <v>7</v>
      </c>
      <c r="X14" s="2">
        <v>0</v>
      </c>
      <c r="Y14" s="9"/>
      <c r="Z14" s="16">
        <f t="shared" si="34"/>
        <v>8</v>
      </c>
      <c r="AA14" s="15">
        <f t="shared" si="8"/>
        <v>3</v>
      </c>
      <c r="AB14" s="15">
        <v>4</v>
      </c>
      <c r="AC14" s="15">
        <f t="shared" si="9"/>
        <v>4</v>
      </c>
      <c r="AD14" s="2">
        <v>0</v>
      </c>
      <c r="AE14" s="9"/>
      <c r="AF14" s="16">
        <f t="shared" si="35"/>
        <v>17</v>
      </c>
      <c r="AG14" s="15">
        <f t="shared" si="10"/>
        <v>4</v>
      </c>
      <c r="AH14" s="15">
        <v>8</v>
      </c>
      <c r="AI14" s="15">
        <f t="shared" si="11"/>
        <v>7</v>
      </c>
      <c r="AJ14" s="2">
        <v>0</v>
      </c>
      <c r="AK14" s="9"/>
      <c r="AL14" s="16">
        <f t="shared" si="36"/>
        <v>8</v>
      </c>
      <c r="AM14" s="15">
        <f t="shared" si="12"/>
        <v>3</v>
      </c>
      <c r="AN14" s="15">
        <v>4</v>
      </c>
      <c r="AO14" s="15">
        <f t="shared" si="13"/>
        <v>4</v>
      </c>
      <c r="AP14" s="2">
        <v>0.5</v>
      </c>
      <c r="AQ14" s="9"/>
      <c r="AR14" s="16">
        <f t="shared" si="37"/>
        <v>17</v>
      </c>
      <c r="AS14" s="15">
        <f t="shared" si="14"/>
        <v>4</v>
      </c>
      <c r="AT14" s="15">
        <v>7</v>
      </c>
      <c r="AU14" s="15">
        <f t="shared" si="15"/>
        <v>7</v>
      </c>
      <c r="AV14" s="2">
        <v>0</v>
      </c>
      <c r="AW14" s="9"/>
      <c r="AX14" s="16">
        <f t="shared" si="38"/>
        <v>17</v>
      </c>
      <c r="AY14" s="15">
        <f t="shared" si="16"/>
        <v>4</v>
      </c>
      <c r="AZ14" s="15">
        <v>6</v>
      </c>
      <c r="BA14" s="15">
        <f t="shared" si="17"/>
        <v>6</v>
      </c>
      <c r="BB14" s="2">
        <v>0.5</v>
      </c>
      <c r="BC14" s="9"/>
      <c r="BD14" s="16">
        <f t="shared" si="39"/>
        <v>8</v>
      </c>
      <c r="BE14" s="15">
        <f t="shared" si="18"/>
        <v>3</v>
      </c>
      <c r="BF14" s="15">
        <v>4</v>
      </c>
      <c r="BG14" s="15">
        <f t="shared" si="19"/>
        <v>4</v>
      </c>
      <c r="BH14" s="2">
        <v>0.5</v>
      </c>
      <c r="BI14" s="9"/>
      <c r="BJ14" s="16">
        <f t="shared" si="40"/>
        <v>17</v>
      </c>
      <c r="BK14" s="15">
        <f t="shared" si="20"/>
        <v>4</v>
      </c>
      <c r="BL14" s="15">
        <v>5</v>
      </c>
      <c r="BM14" s="15">
        <f t="shared" si="21"/>
        <v>5</v>
      </c>
      <c r="BN14" s="2">
        <v>1</v>
      </c>
      <c r="BO14" s="9"/>
      <c r="BP14" s="16">
        <f t="shared" si="41"/>
        <v>8</v>
      </c>
      <c r="BQ14" s="15">
        <f t="shared" si="22"/>
        <v>3</v>
      </c>
      <c r="BR14" s="15">
        <v>5</v>
      </c>
      <c r="BS14" s="15">
        <f t="shared" si="23"/>
        <v>5</v>
      </c>
      <c r="BT14" s="2">
        <v>1</v>
      </c>
      <c r="BU14" s="9"/>
      <c r="BV14" s="16">
        <f t="shared" si="42"/>
        <v>17</v>
      </c>
      <c r="BW14" s="15">
        <f t="shared" si="24"/>
        <v>4</v>
      </c>
      <c r="BX14" s="15">
        <v>4</v>
      </c>
      <c r="BY14" s="15">
        <f t="shared" si="25"/>
        <v>4</v>
      </c>
      <c r="BZ14" s="2">
        <v>1</v>
      </c>
      <c r="CA14" s="9"/>
      <c r="CB14" s="16">
        <f t="shared" si="43"/>
        <v>8</v>
      </c>
      <c r="CC14" s="15">
        <f t="shared" si="26"/>
        <v>3</v>
      </c>
      <c r="CD14" s="15">
        <v>4</v>
      </c>
      <c r="CE14" s="15">
        <f t="shared" si="27"/>
        <v>4</v>
      </c>
      <c r="CF14" s="2">
        <v>0</v>
      </c>
      <c r="CG14" s="9"/>
      <c r="CH14" s="16">
        <f t="shared" si="44"/>
        <v>17</v>
      </c>
      <c r="CI14" s="15">
        <f t="shared" si="28"/>
        <v>4</v>
      </c>
      <c r="CJ14" s="15">
        <v>7</v>
      </c>
      <c r="CK14" s="15">
        <f t="shared" si="29"/>
        <v>7</v>
      </c>
      <c r="CL14" s="2">
        <v>0.5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8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1</v>
      </c>
      <c r="S15" s="9"/>
      <c r="T15" s="16">
        <f t="shared" si="33"/>
        <v>18</v>
      </c>
      <c r="U15" s="15">
        <f t="shared" si="6"/>
        <v>5</v>
      </c>
      <c r="V15" s="15">
        <v>7</v>
      </c>
      <c r="W15" s="15">
        <f t="shared" si="7"/>
        <v>7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>
        <v>8</v>
      </c>
      <c r="AI15" s="15">
        <f t="shared" si="11"/>
        <v>8</v>
      </c>
      <c r="AJ15" s="2">
        <v>0</v>
      </c>
      <c r="AK15" s="9"/>
      <c r="AL15" s="16">
        <f t="shared" si="36"/>
        <v>9</v>
      </c>
      <c r="AM15" s="15">
        <f t="shared" si="12"/>
        <v>5</v>
      </c>
      <c r="AN15" s="15">
        <v>6</v>
      </c>
      <c r="AO15" s="15">
        <f t="shared" si="13"/>
        <v>6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>
        <v>8</v>
      </c>
      <c r="AU15" s="15">
        <f t="shared" si="15"/>
        <v>8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5</v>
      </c>
      <c r="BA15" s="15">
        <f t="shared" si="17"/>
        <v>5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8</v>
      </c>
      <c r="BG15" s="15">
        <f t="shared" si="19"/>
        <v>8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18</v>
      </c>
      <c r="BW15" s="15">
        <f t="shared" si="24"/>
        <v>5</v>
      </c>
      <c r="BX15" s="15">
        <v>7</v>
      </c>
      <c r="BY15" s="15">
        <f t="shared" si="25"/>
        <v>7</v>
      </c>
      <c r="BZ15" s="2">
        <v>0</v>
      </c>
      <c r="CA15" s="9"/>
      <c r="CB15" s="16">
        <f t="shared" si="43"/>
        <v>9</v>
      </c>
      <c r="CC15" s="15">
        <f t="shared" si="26"/>
        <v>5</v>
      </c>
      <c r="CD15" s="15">
        <v>7</v>
      </c>
      <c r="CE15" s="15">
        <f t="shared" si="27"/>
        <v>7</v>
      </c>
      <c r="CF15" s="2">
        <v>1</v>
      </c>
      <c r="CG15" s="9"/>
      <c r="CH15" s="16">
        <f t="shared" si="44"/>
        <v>18</v>
      </c>
      <c r="CI15" s="15">
        <f t="shared" si="28"/>
        <v>5</v>
      </c>
      <c r="CJ15" s="15">
        <v>9</v>
      </c>
      <c r="CK15" s="15">
        <f t="shared" si="29"/>
        <v>8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50</v>
      </c>
      <c r="E16" s="15">
        <f>SUM(E7:E15)</f>
        <v>50</v>
      </c>
      <c r="F16" s="15">
        <f>SUM(F7:F15)</f>
        <v>6</v>
      </c>
      <c r="G16" s="9"/>
      <c r="H16" s="10" t="s">
        <v>38</v>
      </c>
      <c r="I16" s="15">
        <f>SUM(I7:I15)</f>
        <v>35</v>
      </c>
      <c r="J16" s="15">
        <f>SUM(J7:J15)</f>
        <v>54</v>
      </c>
      <c r="K16" s="15">
        <f>SUM(K7:K15)</f>
        <v>54</v>
      </c>
      <c r="L16" s="2">
        <f>SUM(L7:L15)</f>
        <v>4</v>
      </c>
      <c r="M16" s="9"/>
      <c r="N16" s="10" t="s">
        <v>38</v>
      </c>
      <c r="O16" s="15">
        <f>SUM(O7:O15)</f>
        <v>36</v>
      </c>
      <c r="P16" s="15">
        <f>SUM(P7:P15)</f>
        <v>46</v>
      </c>
      <c r="Q16" s="15">
        <f>SUM(Q7:Q15)</f>
        <v>46</v>
      </c>
      <c r="R16" s="2">
        <f>SUM(R7:R15)</f>
        <v>7.5</v>
      </c>
      <c r="S16" s="9"/>
      <c r="T16" s="10" t="s">
        <v>38</v>
      </c>
      <c r="U16" s="15">
        <f>SUM(U7:U15)</f>
        <v>36</v>
      </c>
      <c r="V16" s="15">
        <f>SUM(V7:V15)</f>
        <v>51</v>
      </c>
      <c r="W16" s="15">
        <f>SUM(W7:W15)</f>
        <v>51</v>
      </c>
      <c r="X16" s="2">
        <f>SUM(X7:X15)</f>
        <v>2.5</v>
      </c>
      <c r="Y16" s="9"/>
      <c r="Z16" s="10" t="s">
        <v>38</v>
      </c>
      <c r="AA16" s="15">
        <f>SUM(AA7:AA15)</f>
        <v>35</v>
      </c>
      <c r="AB16" s="15">
        <f>SUM(AB7:AB15)</f>
        <v>52</v>
      </c>
      <c r="AC16" s="15">
        <f>SUM(AC7:AC15)</f>
        <v>51</v>
      </c>
      <c r="AD16" s="2">
        <f>SUM(AD7:AD15)</f>
        <v>3</v>
      </c>
      <c r="AE16" s="9"/>
      <c r="AF16" s="10" t="s">
        <v>38</v>
      </c>
      <c r="AG16" s="15">
        <f>SUM(AG7:AG15)</f>
        <v>36</v>
      </c>
      <c r="AH16" s="15">
        <f>SUM(AH7:AH15)</f>
        <v>52</v>
      </c>
      <c r="AI16" s="15">
        <f>SUM(AI7:AI15)</f>
        <v>51</v>
      </c>
      <c r="AJ16" s="2">
        <f>SUM(AJ7:AJ15)</f>
        <v>5</v>
      </c>
      <c r="AK16" s="9"/>
      <c r="AL16" s="10" t="s">
        <v>38</v>
      </c>
      <c r="AM16" s="15">
        <f>SUM(AM7:AM15)</f>
        <v>35</v>
      </c>
      <c r="AN16" s="15">
        <f>SUM(AN7:AN15)</f>
        <v>48</v>
      </c>
      <c r="AO16" s="15">
        <f>SUM(AO7:AO15)</f>
        <v>48</v>
      </c>
      <c r="AP16" s="2">
        <f>SUM(AP7:AP15)</f>
        <v>5.5</v>
      </c>
      <c r="AQ16" s="9"/>
      <c r="AR16" s="10" t="s">
        <v>38</v>
      </c>
      <c r="AS16" s="15">
        <f>SUM(AS7:AS15)</f>
        <v>36</v>
      </c>
      <c r="AT16" s="15">
        <f>SUM(AT7:AT15)</f>
        <v>54</v>
      </c>
      <c r="AU16" s="15">
        <f>SUM(AU7:AU15)</f>
        <v>54</v>
      </c>
      <c r="AV16" s="2">
        <f>SUM(AV7:AV15)</f>
        <v>2.5</v>
      </c>
      <c r="AW16" s="9"/>
      <c r="AX16" s="10" t="s">
        <v>38</v>
      </c>
      <c r="AY16" s="15">
        <f>SUM(AY7:AY15)</f>
        <v>36</v>
      </c>
      <c r="AZ16" s="15">
        <f>SUM(AZ7:AZ15)</f>
        <v>45</v>
      </c>
      <c r="BA16" s="15">
        <f>SUM(BA7:BA15)</f>
        <v>45</v>
      </c>
      <c r="BB16" s="2">
        <f>SUM(BB7:BB15)</f>
        <v>6</v>
      </c>
      <c r="BC16" s="9"/>
      <c r="BD16" s="10" t="s">
        <v>38</v>
      </c>
      <c r="BE16" s="15">
        <f>SUM(BE7:BE15)</f>
        <v>35</v>
      </c>
      <c r="BF16" s="15">
        <f>SUM(BF7:BF15)</f>
        <v>48</v>
      </c>
      <c r="BG16" s="15">
        <f>SUM(BG7:BG15)</f>
        <v>48</v>
      </c>
      <c r="BH16" s="2">
        <f>SUM(BH7:BH15)</f>
        <v>4</v>
      </c>
      <c r="BI16" s="9"/>
      <c r="BJ16" s="10" t="s">
        <v>38</v>
      </c>
      <c r="BK16" s="15">
        <f>SUM(BK7:BK15)</f>
        <v>36</v>
      </c>
      <c r="BL16" s="15">
        <f>SUM(BL7:BL15)</f>
        <v>49</v>
      </c>
      <c r="BM16" s="15">
        <f>SUM(BM7:BM15)</f>
        <v>49</v>
      </c>
      <c r="BN16" s="2">
        <f>SUM(BN7:BN15)</f>
        <v>5.5</v>
      </c>
      <c r="BO16" s="9"/>
      <c r="BP16" s="10" t="s">
        <v>38</v>
      </c>
      <c r="BQ16" s="15">
        <f>SUM(BQ7:BQ15)</f>
        <v>35</v>
      </c>
      <c r="BR16" s="15">
        <f>SUM(BR7:BR15)</f>
        <v>49</v>
      </c>
      <c r="BS16" s="15">
        <f>SUM(BS7:BS15)</f>
        <v>49</v>
      </c>
      <c r="BT16" s="2">
        <f>SUM(BT7:BT15)</f>
        <v>6</v>
      </c>
      <c r="BU16" s="9"/>
      <c r="BV16" s="10" t="s">
        <v>38</v>
      </c>
      <c r="BW16" s="15">
        <f>SUM(BW7:BW15)</f>
        <v>36</v>
      </c>
      <c r="BX16" s="15">
        <f>SUM(BX7:BX15)</f>
        <v>46</v>
      </c>
      <c r="BY16" s="15">
        <f>SUM(BY7:BY15)</f>
        <v>45</v>
      </c>
      <c r="BZ16" s="2">
        <f>SUM(BZ7:BZ15)</f>
        <v>6</v>
      </c>
      <c r="CA16" s="9"/>
      <c r="CB16" s="10" t="s">
        <v>38</v>
      </c>
      <c r="CC16" s="15">
        <f>SUM(CC7:CC15)</f>
        <v>35</v>
      </c>
      <c r="CD16" s="15">
        <f>SUM(CD7:CD15)</f>
        <v>47</v>
      </c>
      <c r="CE16" s="15">
        <f>SUM(CE7:CE15)</f>
        <v>46</v>
      </c>
      <c r="CF16" s="2">
        <f>SUM(CF7:CF15)</f>
        <v>4.5</v>
      </c>
      <c r="CG16" s="9"/>
      <c r="CH16" s="10" t="s">
        <v>38</v>
      </c>
      <c r="CI16" s="15">
        <f>SUM(CI7:CI15)</f>
        <v>36</v>
      </c>
      <c r="CJ16" s="15">
        <f>SUM(CJ7:CJ15)</f>
        <v>54</v>
      </c>
      <c r="CK16" s="15">
        <f>SUM(CK7:CK15)</f>
        <v>53</v>
      </c>
      <c r="CL16" s="2">
        <f>SUM(CL7:CL15)</f>
        <v>3.5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1</v>
      </c>
      <c r="G18" s="9"/>
      <c r="K18" t="s">
        <v>113</v>
      </c>
      <c r="L18" s="2">
        <v>0</v>
      </c>
      <c r="M18" s="9"/>
      <c r="Q18" t="s">
        <v>113</v>
      </c>
      <c r="R18" s="38">
        <v>1</v>
      </c>
      <c r="S18" s="9"/>
      <c r="W18" t="s">
        <v>113</v>
      </c>
      <c r="X18" s="2">
        <v>0</v>
      </c>
      <c r="Y18" s="9"/>
      <c r="AC18" t="s">
        <v>113</v>
      </c>
      <c r="AD18" s="2">
        <v>0</v>
      </c>
      <c r="AE18" s="9"/>
      <c r="AI18" t="s">
        <v>113</v>
      </c>
      <c r="AJ18" s="2">
        <v>0</v>
      </c>
      <c r="AK18" s="9"/>
      <c r="AO18" t="s">
        <v>113</v>
      </c>
      <c r="AP18" s="2">
        <v>1</v>
      </c>
      <c r="AQ18" s="9"/>
      <c r="AU18" t="s">
        <v>113</v>
      </c>
      <c r="AV18" s="2">
        <v>0</v>
      </c>
      <c r="AW18" s="9"/>
      <c r="BA18" t="s">
        <v>113</v>
      </c>
      <c r="BB18" s="2">
        <v>1</v>
      </c>
      <c r="BC18" s="9"/>
      <c r="BG18" t="s">
        <v>113</v>
      </c>
      <c r="BH18" s="2">
        <v>0.5</v>
      </c>
      <c r="BI18" s="9"/>
      <c r="BM18" t="s">
        <v>113</v>
      </c>
      <c r="BN18" s="2">
        <v>1</v>
      </c>
      <c r="BO18" s="9"/>
      <c r="BS18" t="s">
        <v>113</v>
      </c>
      <c r="BT18" s="2">
        <v>1</v>
      </c>
      <c r="BU18" s="9"/>
      <c r="BY18" t="s">
        <v>113</v>
      </c>
      <c r="BZ18" s="2">
        <v>1</v>
      </c>
      <c r="CA18" s="9"/>
      <c r="CE18" t="s">
        <v>113</v>
      </c>
      <c r="CF18" s="2">
        <v>0</v>
      </c>
      <c r="CG18" s="9"/>
      <c r="CK18" t="s">
        <v>113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7</v>
      </c>
      <c r="G20" s="9"/>
      <c r="K20" t="s">
        <v>114</v>
      </c>
      <c r="L20" s="17">
        <f>SUM(L16:L19)</f>
        <v>4</v>
      </c>
      <c r="M20" s="9"/>
      <c r="Q20" t="s">
        <v>114</v>
      </c>
      <c r="R20" s="17">
        <f>SUM(R16:R19)</f>
        <v>8.5</v>
      </c>
      <c r="S20" s="9"/>
      <c r="W20" t="s">
        <v>114</v>
      </c>
      <c r="X20" s="17">
        <f>SUM(X16:X19)</f>
        <v>2.5</v>
      </c>
      <c r="Y20" s="9"/>
      <c r="AC20" t="s">
        <v>114</v>
      </c>
      <c r="AD20" s="17">
        <f>SUM(AD16:AD19)</f>
        <v>3</v>
      </c>
      <c r="AE20" s="9"/>
      <c r="AI20" t="s">
        <v>114</v>
      </c>
      <c r="AJ20" s="17">
        <f>SUM(AJ16:AJ19)</f>
        <v>5</v>
      </c>
      <c r="AK20" s="9"/>
      <c r="AO20" t="s">
        <v>114</v>
      </c>
      <c r="AP20" s="17">
        <f>SUM(AP16:AP19)</f>
        <v>6.5</v>
      </c>
      <c r="AQ20" s="9"/>
      <c r="AU20" t="s">
        <v>114</v>
      </c>
      <c r="AV20" s="17">
        <f>SUM(AV16:AV19)</f>
        <v>2.5</v>
      </c>
      <c r="AW20" s="9"/>
      <c r="BA20" t="s">
        <v>114</v>
      </c>
      <c r="BB20" s="17">
        <f>SUM(BB16:BB19)</f>
        <v>7</v>
      </c>
      <c r="BC20" s="9"/>
      <c r="BG20" t="s">
        <v>114</v>
      </c>
      <c r="BH20" s="17">
        <f>SUM(BH16:BH19)</f>
        <v>4.5</v>
      </c>
      <c r="BI20" s="9"/>
      <c r="BM20" t="s">
        <v>114</v>
      </c>
      <c r="BN20" s="17">
        <f>SUM(BN16:BN19)</f>
        <v>6.5</v>
      </c>
      <c r="BO20" s="9"/>
      <c r="BS20" t="s">
        <v>114</v>
      </c>
      <c r="BT20" s="17">
        <f>SUM(BT16:BT19)</f>
        <v>7</v>
      </c>
      <c r="BU20" s="9"/>
      <c r="BY20" t="s">
        <v>114</v>
      </c>
      <c r="BZ20" s="17">
        <f>SUM(BZ16:BZ19)</f>
        <v>7</v>
      </c>
      <c r="CA20" s="9"/>
      <c r="CE20" t="s">
        <v>114</v>
      </c>
      <c r="CF20" s="17">
        <f>SUM(CF16:CF19)</f>
        <v>4.5</v>
      </c>
      <c r="CG20" s="9"/>
      <c r="CK20" t="s">
        <v>114</v>
      </c>
      <c r="CL20" s="17">
        <f>SUM(CL16:CL19)</f>
        <v>3.5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14</v>
      </c>
      <c r="G22" s="9"/>
      <c r="K22" t="s">
        <v>56</v>
      </c>
      <c r="L22" s="2">
        <f>IF(J16=0,0,K16-I16)</f>
        <v>19</v>
      </c>
      <c r="M22" s="9"/>
      <c r="Q22" t="s">
        <v>56</v>
      </c>
      <c r="R22" s="40">
        <f>IF(P16=0,0,Q16-O16)</f>
        <v>10</v>
      </c>
      <c r="S22" s="9"/>
      <c r="W22" t="s">
        <v>56</v>
      </c>
      <c r="X22" s="2">
        <f>IF(V16=0,0,W16-U16)</f>
        <v>15</v>
      </c>
      <c r="Y22" s="9"/>
      <c r="AC22" t="s">
        <v>56</v>
      </c>
      <c r="AD22" s="2">
        <f>IF(AB16=0,0,AC16-AA16)</f>
        <v>16</v>
      </c>
      <c r="AE22" s="9"/>
      <c r="AI22" t="s">
        <v>56</v>
      </c>
      <c r="AJ22" s="2">
        <f>IF(AH16=0,0,AI16-AG16)</f>
        <v>15</v>
      </c>
      <c r="AK22" s="9"/>
      <c r="AO22" t="s">
        <v>56</v>
      </c>
      <c r="AP22" s="2">
        <f>IF(AN16=0,0,AO16-AM16)</f>
        <v>13</v>
      </c>
      <c r="AQ22" s="9"/>
      <c r="AU22" t="s">
        <v>56</v>
      </c>
      <c r="AV22" s="2">
        <f>IF(AT16=0,0,AU16-AS16)</f>
        <v>18</v>
      </c>
      <c r="AW22" s="9"/>
      <c r="BA22" t="s">
        <v>56</v>
      </c>
      <c r="BB22" s="2">
        <f>IF(AZ16=0,0,BA16-AY16)</f>
        <v>9</v>
      </c>
      <c r="BC22" s="9"/>
      <c r="BG22" t="s">
        <v>56</v>
      </c>
      <c r="BH22" s="2">
        <f>IF(BF16=0,0,BG16-BE16)</f>
        <v>13</v>
      </c>
      <c r="BI22" s="9"/>
      <c r="BM22" t="s">
        <v>56</v>
      </c>
      <c r="BN22" s="2">
        <f>IF(BL16=0,0,BM16-BK16)</f>
        <v>13</v>
      </c>
      <c r="BO22" s="9"/>
      <c r="BS22" t="s">
        <v>56</v>
      </c>
      <c r="BT22" s="2">
        <f>IF(BR16=0,0,BS16-BQ16)</f>
        <v>14</v>
      </c>
      <c r="BU22" s="9"/>
      <c r="BY22" t="s">
        <v>56</v>
      </c>
      <c r="BZ22" s="2">
        <f>IF(BX16=0,0,BY16-BW16)</f>
        <v>9</v>
      </c>
      <c r="CA22" s="9"/>
      <c r="CE22" t="s">
        <v>56</v>
      </c>
      <c r="CF22" s="2">
        <f>IF(CD16=0,0,CE16-CC16)</f>
        <v>11</v>
      </c>
      <c r="CG22" s="9"/>
      <c r="CK22" t="s">
        <v>56</v>
      </c>
      <c r="CL22" s="2">
        <f>IF(CJ16=0,0,CK16-CI16)</f>
        <v>17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T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7</v>
      </c>
      <c r="D29" s="2">
        <f t="shared" ref="D29:D42" si="45">C29</f>
        <v>7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6.166666666666667</v>
      </c>
      <c r="K29" s="40">
        <f>MIN(J7,AB7,AN7,BF7,BR7,CD7)</f>
        <v>5</v>
      </c>
      <c r="L29" s="15">
        <f>MAX(J7,AB7,AN7,BF7,BR7,CD7)</f>
        <v>7</v>
      </c>
      <c r="M29" s="20"/>
    </row>
    <row r="30" spans="1:91" x14ac:dyDescent="0.2">
      <c r="A30" s="20"/>
      <c r="B30" t="s">
        <v>41</v>
      </c>
      <c r="C30" s="2">
        <f>L20</f>
        <v>4</v>
      </c>
      <c r="D30" s="2"/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6.333333333333333</v>
      </c>
      <c r="K30" s="40">
        <f t="shared" ref="K30:K37" si="48">MIN(J8,AB8,AN8,BF8,BR8,CD8)</f>
        <v>5</v>
      </c>
      <c r="L30" s="15">
        <f t="shared" ref="L30:L37" si="49">MAX(J8,AB8,AN8,BF8,BR8,CD8)</f>
        <v>8</v>
      </c>
      <c r="M30" s="20"/>
    </row>
    <row r="31" spans="1:91" x14ac:dyDescent="0.2">
      <c r="A31" s="20"/>
      <c r="B31" t="s">
        <v>42</v>
      </c>
      <c r="C31" s="2">
        <f>R20</f>
        <v>8.5</v>
      </c>
      <c r="D31" s="2">
        <f t="shared" si="45"/>
        <v>8.5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4.833333333333333</v>
      </c>
      <c r="K31" s="40">
        <f t="shared" si="48"/>
        <v>4</v>
      </c>
      <c r="L31" s="15">
        <f t="shared" si="49"/>
        <v>6</v>
      </c>
      <c r="M31" s="20"/>
    </row>
    <row r="32" spans="1:91" x14ac:dyDescent="0.2">
      <c r="A32" s="20"/>
      <c r="B32" t="s">
        <v>43</v>
      </c>
      <c r="C32" s="2">
        <f>X20</f>
        <v>2.5</v>
      </c>
      <c r="D32" s="2"/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4.666666666666667</v>
      </c>
      <c r="K32" s="40">
        <f t="shared" si="48"/>
        <v>4</v>
      </c>
      <c r="L32" s="15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3</v>
      </c>
      <c r="D33" s="2"/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4.666666666666667</v>
      </c>
      <c r="K33" s="40">
        <f t="shared" si="48"/>
        <v>3</v>
      </c>
      <c r="L33" s="15">
        <f t="shared" si="49"/>
        <v>6</v>
      </c>
      <c r="M33" s="20"/>
    </row>
    <row r="34" spans="1:18" x14ac:dyDescent="0.2">
      <c r="A34" s="20"/>
      <c r="B34" t="s">
        <v>45</v>
      </c>
      <c r="C34" s="2">
        <f>AJ20</f>
        <v>5</v>
      </c>
      <c r="D34" s="2">
        <f t="shared" si="45"/>
        <v>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5.833333333333333</v>
      </c>
      <c r="K34" s="40">
        <f t="shared" si="48"/>
        <v>4</v>
      </c>
      <c r="L34" s="15">
        <f t="shared" si="49"/>
        <v>8</v>
      </c>
      <c r="M34" s="20"/>
    </row>
    <row r="35" spans="1:18" x14ac:dyDescent="0.2">
      <c r="A35" s="20"/>
      <c r="B35" t="s">
        <v>46</v>
      </c>
      <c r="C35" s="2">
        <f>AP20</f>
        <v>6.5</v>
      </c>
      <c r="D35" s="2">
        <f t="shared" si="45"/>
        <v>6.5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5.833333333333333</v>
      </c>
      <c r="K35" s="40">
        <f t="shared" si="48"/>
        <v>4</v>
      </c>
      <c r="L35" s="15">
        <f t="shared" si="49"/>
        <v>7</v>
      </c>
      <c r="M35" s="20"/>
    </row>
    <row r="36" spans="1:18" x14ac:dyDescent="0.2">
      <c r="A36" s="20"/>
      <c r="B36" t="s">
        <v>47</v>
      </c>
      <c r="C36" s="2">
        <f>AV20</f>
        <v>2.5</v>
      </c>
      <c r="D36" s="2"/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4.166666666666667</v>
      </c>
      <c r="K36" s="40">
        <f t="shared" si="48"/>
        <v>4</v>
      </c>
      <c r="L36" s="15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7</v>
      </c>
      <c r="D37" s="2">
        <f t="shared" si="45"/>
        <v>7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7.166666666666667</v>
      </c>
      <c r="K37" s="40">
        <f t="shared" si="48"/>
        <v>6</v>
      </c>
      <c r="L37" s="15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4.5</v>
      </c>
      <c r="D38" s="2">
        <f t="shared" si="45"/>
        <v>4.5</v>
      </c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49.666666666666664</v>
      </c>
      <c r="K38" s="337">
        <f>SUM(K29:K37)</f>
        <v>39</v>
      </c>
      <c r="L38" s="337">
        <f>SUM(L29:L37)</f>
        <v>61</v>
      </c>
      <c r="M38" s="20"/>
    </row>
    <row r="39" spans="1:18" x14ac:dyDescent="0.2">
      <c r="A39" s="20"/>
      <c r="B39" t="s">
        <v>50</v>
      </c>
      <c r="C39" s="2">
        <f>BN20</f>
        <v>6.5</v>
      </c>
      <c r="D39" s="2">
        <f t="shared" si="45"/>
        <v>6.5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7</v>
      </c>
      <c r="D40" s="2">
        <f t="shared" si="45"/>
        <v>7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5.25</v>
      </c>
      <c r="K40" s="40">
        <f>MIN(D7,P7,V7,AH7,AZ7,BL7,BX7,CJ7)</f>
        <v>4</v>
      </c>
      <c r="L40" s="15">
        <f>MAX(D7,P7,V7,AH7,AZ7,BL7,BX7,CJ7)</f>
        <v>7</v>
      </c>
      <c r="M40" s="20"/>
    </row>
    <row r="41" spans="1:18" x14ac:dyDescent="0.2">
      <c r="A41" s="20"/>
      <c r="B41" t="s">
        <v>52</v>
      </c>
      <c r="C41" s="2">
        <f>BZ20</f>
        <v>7</v>
      </c>
      <c r="D41" s="2">
        <f t="shared" si="45"/>
        <v>7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123">
        <f t="shared" ref="J41:J48" si="50">AVERAGE(D8,P8,V8,AH8,AZ8,BL8,BX8,CJ8)</f>
        <v>6.125</v>
      </c>
      <c r="K41" s="40">
        <f t="shared" ref="K41:K48" si="51">MIN(D8,P8,V8,AH8,AZ8,BL8,BX8,CJ8)</f>
        <v>5</v>
      </c>
      <c r="L41" s="15">
        <f t="shared" ref="L41:L48" si="52">MAX(D8,P8,V8,AH8,AZ8,BL8,BX8,CJ8)</f>
        <v>8</v>
      </c>
      <c r="M41" s="20"/>
    </row>
    <row r="42" spans="1:18" x14ac:dyDescent="0.2">
      <c r="A42" s="20"/>
      <c r="B42" t="s">
        <v>53</v>
      </c>
      <c r="C42" s="2">
        <f>CF20</f>
        <v>4.5</v>
      </c>
      <c r="D42" s="2">
        <f t="shared" si="45"/>
        <v>4.5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4.125</v>
      </c>
      <c r="K42" s="40">
        <f t="shared" si="51"/>
        <v>3</v>
      </c>
      <c r="L42" s="15">
        <f t="shared" si="52"/>
        <v>6</v>
      </c>
      <c r="M42" s="20"/>
    </row>
    <row r="43" spans="1:18" x14ac:dyDescent="0.2">
      <c r="A43" s="20"/>
      <c r="B43" t="s">
        <v>54</v>
      </c>
      <c r="C43" s="26">
        <f>CL20</f>
        <v>3.5</v>
      </c>
      <c r="D43" s="26"/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5.25</v>
      </c>
      <c r="K43" s="40">
        <f t="shared" si="51"/>
        <v>4</v>
      </c>
      <c r="L43" s="15">
        <f t="shared" si="52"/>
        <v>7</v>
      </c>
      <c r="M43" s="20"/>
    </row>
    <row r="44" spans="1:18" x14ac:dyDescent="0.2">
      <c r="A44" s="20"/>
      <c r="B44" t="s">
        <v>38</v>
      </c>
      <c r="C44" s="2">
        <f>SUM(C29:C43)</f>
        <v>79</v>
      </c>
      <c r="D44" s="2">
        <f>SUM(D29:D43)</f>
        <v>63.5</v>
      </c>
      <c r="E44" s="25">
        <f>SUM(E29:E43)</f>
        <v>15</v>
      </c>
      <c r="F44" s="2">
        <f>SUM(F29:F43)</f>
        <v>15</v>
      </c>
      <c r="G44" s="20"/>
      <c r="I44" s="35">
        <v>14</v>
      </c>
      <c r="J44" s="123">
        <f t="shared" si="50"/>
        <v>5.125</v>
      </c>
      <c r="K44" s="40">
        <f t="shared" si="51"/>
        <v>4</v>
      </c>
      <c r="L44" s="15">
        <f t="shared" si="52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4.125</v>
      </c>
      <c r="K45" s="40">
        <f t="shared" si="51"/>
        <v>3</v>
      </c>
      <c r="L45" s="15">
        <f t="shared" si="52"/>
        <v>6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6.125</v>
      </c>
      <c r="K46" s="40">
        <f t="shared" si="51"/>
        <v>5</v>
      </c>
      <c r="L46" s="15">
        <f t="shared" si="52"/>
        <v>7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123">
        <f t="shared" si="50"/>
        <v>5.875</v>
      </c>
      <c r="K47" s="40">
        <f t="shared" si="51"/>
        <v>4</v>
      </c>
      <c r="L47" s="15">
        <f t="shared" si="52"/>
        <v>8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7.125</v>
      </c>
      <c r="K48" s="40">
        <f t="shared" si="51"/>
        <v>5</v>
      </c>
      <c r="L48" s="15">
        <f t="shared" si="52"/>
        <v>9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25</v>
      </c>
      <c r="G49" s="20"/>
      <c r="I49" s="36" t="s">
        <v>120</v>
      </c>
      <c r="J49" s="37">
        <f>SUM(J40:J48)</f>
        <v>49.125</v>
      </c>
      <c r="K49" s="337">
        <f>SUM(K40:K48)</f>
        <v>37</v>
      </c>
      <c r="L49" s="337">
        <f>SUM(L40:L48)</f>
        <v>64</v>
      </c>
      <c r="M49" s="20"/>
      <c r="R49" s="2"/>
    </row>
    <row r="50" spans="1:18" x14ac:dyDescent="0.2">
      <c r="A50" s="20"/>
      <c r="B50" t="s">
        <v>121</v>
      </c>
      <c r="C50" s="25">
        <f t="shared" si="54"/>
        <v>41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4"/>
        <v>42</v>
      </c>
      <c r="G51" s="20"/>
      <c r="K51" s="40">
        <f t="shared" ref="K51:L51" si="55">K38+K49</f>
        <v>76</v>
      </c>
      <c r="L51" s="40">
        <f t="shared" si="55"/>
        <v>125</v>
      </c>
      <c r="R51" s="2"/>
    </row>
    <row r="52" spans="1:18" x14ac:dyDescent="0.2">
      <c r="A52" s="20"/>
      <c r="B52" t="s">
        <v>12</v>
      </c>
      <c r="C52" s="25">
        <f t="shared" si="54"/>
        <v>27</v>
      </c>
      <c r="G52" s="20"/>
      <c r="R52" s="2"/>
    </row>
    <row r="53" spans="1:18" x14ac:dyDescent="0.2">
      <c r="A53" s="20"/>
      <c r="B53" t="s">
        <v>38</v>
      </c>
      <c r="C53" s="29">
        <f>SUM(C47:C52)</f>
        <v>135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6">B7</f>
        <v>10</v>
      </c>
      <c r="C56" s="32">
        <f t="shared" si="56"/>
        <v>4</v>
      </c>
      <c r="D56" s="32">
        <f t="shared" si="56"/>
        <v>7</v>
      </c>
      <c r="E56" s="31" t="str">
        <f t="shared" ref="E56:E64" si="57">IF(D56&lt;&gt;0,IF((D56-C56)=-1,"Birdie",IF((D56-C56)=-2,"Eagle",IF((D56-C56)=0,"Par",IF((D56-C56)=1,"bogey",IF((D56-C56)=2,"Double bogey","Other"))))),"  ")</f>
        <v>Other</v>
      </c>
      <c r="H56" s="33" t="s">
        <v>123</v>
      </c>
    </row>
    <row r="57" spans="1:18" x14ac:dyDescent="0.2">
      <c r="B57" s="10">
        <f t="shared" si="56"/>
        <v>11</v>
      </c>
      <c r="C57" s="32">
        <f t="shared" si="56"/>
        <v>4</v>
      </c>
      <c r="D57" s="32">
        <f t="shared" si="56"/>
        <v>7</v>
      </c>
      <c r="E57" s="31" t="str">
        <f t="shared" si="57"/>
        <v>Other</v>
      </c>
      <c r="H57" t="s">
        <v>124</v>
      </c>
      <c r="I57" s="25">
        <f>COUNTIF(E56:E64,"Eagle")</f>
        <v>0</v>
      </c>
    </row>
    <row r="58" spans="1:18" x14ac:dyDescent="0.2">
      <c r="B58" s="10">
        <f t="shared" si="56"/>
        <v>12</v>
      </c>
      <c r="C58" s="32">
        <f t="shared" si="56"/>
        <v>3</v>
      </c>
      <c r="D58" s="32">
        <f t="shared" si="56"/>
        <v>4</v>
      </c>
      <c r="E58" s="31" t="str">
        <f t="shared" si="57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6"/>
        <v>13</v>
      </c>
      <c r="C59" s="32">
        <f t="shared" si="56"/>
        <v>4</v>
      </c>
      <c r="D59" s="32">
        <f t="shared" si="56"/>
        <v>4</v>
      </c>
      <c r="E59" s="31" t="str">
        <f t="shared" si="57"/>
        <v>Par</v>
      </c>
      <c r="H59" t="s">
        <v>9</v>
      </c>
      <c r="I59" s="25">
        <f>COUNTIF(E56:E64,"Par")</f>
        <v>2</v>
      </c>
    </row>
    <row r="60" spans="1:18" x14ac:dyDescent="0.2">
      <c r="B60" s="10">
        <f t="shared" si="56"/>
        <v>14</v>
      </c>
      <c r="C60" s="32">
        <f t="shared" si="56"/>
        <v>4</v>
      </c>
      <c r="D60" s="32">
        <f t="shared" si="56"/>
        <v>6</v>
      </c>
      <c r="E60" s="31" t="str">
        <f t="shared" si="57"/>
        <v>Double bogey</v>
      </c>
      <c r="H60" t="s">
        <v>125</v>
      </c>
      <c r="I60" s="25">
        <f>COUNTIF(E56:E64,"bogey")</f>
        <v>2</v>
      </c>
    </row>
    <row r="61" spans="1:18" x14ac:dyDescent="0.2">
      <c r="B61" s="10">
        <f t="shared" si="56"/>
        <v>15</v>
      </c>
      <c r="C61" s="32">
        <f t="shared" si="56"/>
        <v>3</v>
      </c>
      <c r="D61" s="32">
        <f t="shared" si="56"/>
        <v>3</v>
      </c>
      <c r="E61" s="31" t="str">
        <f t="shared" si="57"/>
        <v>Par</v>
      </c>
      <c r="H61" t="s">
        <v>126</v>
      </c>
      <c r="I61" s="25">
        <f>COUNTIF(E56:E64,"Double bogey")</f>
        <v>3</v>
      </c>
    </row>
    <row r="62" spans="1:18" x14ac:dyDescent="0.2">
      <c r="B62" s="10">
        <f t="shared" si="56"/>
        <v>16</v>
      </c>
      <c r="C62" s="32">
        <f t="shared" si="56"/>
        <v>5</v>
      </c>
      <c r="D62" s="32">
        <f t="shared" si="56"/>
        <v>6</v>
      </c>
      <c r="E62" s="31" t="str">
        <f t="shared" si="57"/>
        <v>bogey</v>
      </c>
      <c r="H62" t="s">
        <v>12</v>
      </c>
      <c r="I62" s="25">
        <f>COUNTIF(E56:E64,"Other")</f>
        <v>2</v>
      </c>
    </row>
    <row r="63" spans="1:18" x14ac:dyDescent="0.2">
      <c r="B63" s="10">
        <f t="shared" si="56"/>
        <v>17</v>
      </c>
      <c r="C63" s="32">
        <f t="shared" si="56"/>
        <v>4</v>
      </c>
      <c r="D63" s="32">
        <f t="shared" si="56"/>
        <v>6</v>
      </c>
      <c r="E63" s="31" t="str">
        <f t="shared" si="57"/>
        <v>Double bogey</v>
      </c>
    </row>
    <row r="64" spans="1:18" x14ac:dyDescent="0.2">
      <c r="B64" s="10">
        <f t="shared" si="56"/>
        <v>18</v>
      </c>
      <c r="C64" s="32">
        <f t="shared" si="56"/>
        <v>5</v>
      </c>
      <c r="D64" s="32">
        <f t="shared" si="56"/>
        <v>7</v>
      </c>
      <c r="E64" s="31" t="str">
        <f t="shared" si="57"/>
        <v>Double 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8">H7</f>
        <v>1</v>
      </c>
      <c r="C67" s="41">
        <f t="shared" si="58"/>
        <v>4</v>
      </c>
      <c r="D67" s="32">
        <f t="shared" si="58"/>
        <v>6</v>
      </c>
      <c r="E67" s="31" t="str">
        <f t="shared" ref="E67:E75" si="59">IF(D67&lt;&gt;0,IF((D67-C67)=-1,"Birdie",IF((D67-C67)=-2,"Eagle",IF((D67-C67)=0,"Par",IF((D67-C67)=1,"bogey",IF((D67-C67)=2,"Double bogey","Other"))))),"  ")</f>
        <v>Double bogey</v>
      </c>
      <c r="H67" s="33" t="s">
        <v>123</v>
      </c>
    </row>
    <row r="68" spans="2:9" x14ac:dyDescent="0.2">
      <c r="B68" s="10">
        <f t="shared" si="58"/>
        <v>2</v>
      </c>
      <c r="C68" s="41">
        <f t="shared" si="58"/>
        <v>4</v>
      </c>
      <c r="D68" s="32">
        <f t="shared" si="58"/>
        <v>7</v>
      </c>
      <c r="E68" s="31" t="str">
        <f t="shared" si="59"/>
        <v>Other</v>
      </c>
      <c r="H68" t="s">
        <v>124</v>
      </c>
      <c r="I68" s="25">
        <f>COUNTIF(E67:E75,"Eagle")</f>
        <v>0</v>
      </c>
    </row>
    <row r="69" spans="2:9" x14ac:dyDescent="0.2">
      <c r="B69" s="10">
        <f t="shared" si="58"/>
        <v>3</v>
      </c>
      <c r="C69" s="41">
        <f t="shared" si="58"/>
        <v>4</v>
      </c>
      <c r="D69" s="32">
        <f t="shared" si="58"/>
        <v>6</v>
      </c>
      <c r="E69" s="31" t="str">
        <f t="shared" si="59"/>
        <v>Double 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8"/>
        <v>4</v>
      </c>
      <c r="C70" s="41">
        <f t="shared" si="58"/>
        <v>4</v>
      </c>
      <c r="D70" s="32">
        <f t="shared" si="58"/>
        <v>6</v>
      </c>
      <c r="E70" s="31" t="str">
        <f t="shared" si="59"/>
        <v>Double bogey</v>
      </c>
      <c r="H70" t="s">
        <v>9</v>
      </c>
      <c r="I70" s="25">
        <f>COUNTIF(E67:E75,"Par")</f>
        <v>0</v>
      </c>
    </row>
    <row r="71" spans="2:9" x14ac:dyDescent="0.2">
      <c r="B71" s="10">
        <f t="shared" si="58"/>
        <v>5</v>
      </c>
      <c r="C71" s="41">
        <f t="shared" si="58"/>
        <v>3</v>
      </c>
      <c r="D71" s="32">
        <f t="shared" si="58"/>
        <v>5</v>
      </c>
      <c r="E71" s="31" t="str">
        <f t="shared" si="59"/>
        <v>Double bogey</v>
      </c>
      <c r="H71" t="s">
        <v>125</v>
      </c>
      <c r="I71" s="25">
        <f>COUNTIF(E67:E75,"bogey")</f>
        <v>1</v>
      </c>
    </row>
    <row r="72" spans="2:9" x14ac:dyDescent="0.2">
      <c r="B72" s="10">
        <f t="shared" si="58"/>
        <v>6</v>
      </c>
      <c r="C72" s="41">
        <f t="shared" si="58"/>
        <v>4</v>
      </c>
      <c r="D72" s="32">
        <f t="shared" si="58"/>
        <v>6</v>
      </c>
      <c r="E72" s="31" t="str">
        <f t="shared" si="59"/>
        <v>Double bogey</v>
      </c>
      <c r="H72" t="s">
        <v>126</v>
      </c>
      <c r="I72" s="25">
        <f>COUNTIF(E67:E75,"Double bogey")</f>
        <v>6</v>
      </c>
    </row>
    <row r="73" spans="2:9" x14ac:dyDescent="0.2">
      <c r="B73" s="10">
        <f t="shared" si="58"/>
        <v>7</v>
      </c>
      <c r="C73" s="41">
        <f t="shared" si="58"/>
        <v>4</v>
      </c>
      <c r="D73" s="32">
        <f t="shared" si="58"/>
        <v>6</v>
      </c>
      <c r="E73" s="31" t="str">
        <f t="shared" si="59"/>
        <v>Double bogey</v>
      </c>
      <c r="H73" t="s">
        <v>12</v>
      </c>
      <c r="I73" s="25">
        <f>COUNTIF(E67:E75,"Other")</f>
        <v>2</v>
      </c>
    </row>
    <row r="74" spans="2:9" x14ac:dyDescent="0.2">
      <c r="B74" s="10">
        <f t="shared" si="58"/>
        <v>8</v>
      </c>
      <c r="C74" s="41">
        <f t="shared" si="58"/>
        <v>3</v>
      </c>
      <c r="D74" s="32">
        <f t="shared" si="58"/>
        <v>4</v>
      </c>
      <c r="E74" s="31" t="str">
        <f t="shared" si="59"/>
        <v>bogey</v>
      </c>
    </row>
    <row r="75" spans="2:9" x14ac:dyDescent="0.2">
      <c r="B75" s="10">
        <f t="shared" si="58"/>
        <v>9</v>
      </c>
      <c r="C75" s="41">
        <f t="shared" si="58"/>
        <v>5</v>
      </c>
      <c r="D75" s="32">
        <f t="shared" si="58"/>
        <v>8</v>
      </c>
      <c r="E75" s="31" t="str">
        <f t="shared" si="59"/>
        <v>Other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60">N7</f>
        <v>10</v>
      </c>
      <c r="C78" s="41">
        <f t="shared" si="60"/>
        <v>4</v>
      </c>
      <c r="D78" s="32">
        <f t="shared" si="60"/>
        <v>5</v>
      </c>
      <c r="E78" s="31" t="str">
        <f t="shared" ref="E78:E86" si="61">IF(D78&lt;&gt;0,IF((D78-C78)=-1,"Birdie",IF((D78-C78)=-2,"Eagle",IF((D78-C78)=0,"Par",IF((D78-C78)=1,"bogey",IF((D78-C78)=2,"Double bogey","Other"))))),"  ")</f>
        <v>bogey</v>
      </c>
      <c r="H78" s="33" t="s">
        <v>123</v>
      </c>
    </row>
    <row r="79" spans="2:9" x14ac:dyDescent="0.2">
      <c r="B79" s="31">
        <f t="shared" si="60"/>
        <v>11</v>
      </c>
      <c r="C79" s="41">
        <f t="shared" si="60"/>
        <v>4</v>
      </c>
      <c r="D79" s="32">
        <f t="shared" si="60"/>
        <v>5</v>
      </c>
      <c r="E79" s="31" t="str">
        <f t="shared" si="61"/>
        <v>bogey</v>
      </c>
      <c r="H79" t="s">
        <v>124</v>
      </c>
      <c r="I79" s="25">
        <f>COUNTIF(E78:E86,"Eagle")</f>
        <v>0</v>
      </c>
    </row>
    <row r="80" spans="2:9" x14ac:dyDescent="0.2">
      <c r="B80" s="31">
        <f t="shared" si="60"/>
        <v>12</v>
      </c>
      <c r="C80" s="41">
        <f t="shared" si="60"/>
        <v>3</v>
      </c>
      <c r="D80" s="32">
        <f t="shared" si="60"/>
        <v>3</v>
      </c>
      <c r="E80" s="31" t="str">
        <f t="shared" si="61"/>
        <v>Par</v>
      </c>
      <c r="H80" t="s">
        <v>8</v>
      </c>
      <c r="I80" s="25">
        <f>COUNTIF(E78:E86,"Birdie")</f>
        <v>0</v>
      </c>
    </row>
    <row r="81" spans="2:9" x14ac:dyDescent="0.2">
      <c r="B81" s="31">
        <f t="shared" si="60"/>
        <v>13</v>
      </c>
      <c r="C81" s="41">
        <f t="shared" si="60"/>
        <v>4</v>
      </c>
      <c r="D81" s="32">
        <f t="shared" si="60"/>
        <v>6</v>
      </c>
      <c r="E81" s="31" t="str">
        <f t="shared" si="61"/>
        <v>Double bogey</v>
      </c>
      <c r="H81" t="s">
        <v>9</v>
      </c>
      <c r="I81" s="25">
        <f>COUNTIF(E78:E86,"Par")</f>
        <v>2</v>
      </c>
    </row>
    <row r="82" spans="2:9" x14ac:dyDescent="0.2">
      <c r="B82" s="31">
        <f t="shared" si="60"/>
        <v>14</v>
      </c>
      <c r="C82" s="41">
        <f t="shared" si="60"/>
        <v>4</v>
      </c>
      <c r="D82" s="32">
        <f t="shared" si="60"/>
        <v>6</v>
      </c>
      <c r="E82" s="31" t="str">
        <f t="shared" si="61"/>
        <v>Double bogey</v>
      </c>
      <c r="H82" t="s">
        <v>125</v>
      </c>
      <c r="I82" s="25">
        <f>COUNTIF(E78:E86,"bogey")</f>
        <v>4</v>
      </c>
    </row>
    <row r="83" spans="2:9" x14ac:dyDescent="0.2">
      <c r="B83" s="31">
        <f t="shared" si="60"/>
        <v>15</v>
      </c>
      <c r="C83" s="41">
        <f t="shared" si="60"/>
        <v>3</v>
      </c>
      <c r="D83" s="32">
        <f t="shared" si="60"/>
        <v>5</v>
      </c>
      <c r="E83" s="31" t="str">
        <f t="shared" si="61"/>
        <v>Double bogey</v>
      </c>
      <c r="H83" t="s">
        <v>126</v>
      </c>
      <c r="I83" s="25">
        <f>COUNTIF(E78:E86,"Double bogey")</f>
        <v>3</v>
      </c>
    </row>
    <row r="84" spans="2:9" x14ac:dyDescent="0.2">
      <c r="B84" s="31">
        <f t="shared" si="60"/>
        <v>16</v>
      </c>
      <c r="C84" s="41">
        <f t="shared" si="60"/>
        <v>5</v>
      </c>
      <c r="D84" s="32">
        <f t="shared" si="60"/>
        <v>6</v>
      </c>
      <c r="E84" s="31" t="str">
        <f t="shared" si="61"/>
        <v>bogey</v>
      </c>
      <c r="H84" t="s">
        <v>12</v>
      </c>
      <c r="I84" s="25">
        <f>COUNTIF(E78:E86,"Other")</f>
        <v>0</v>
      </c>
    </row>
    <row r="85" spans="2:9" x14ac:dyDescent="0.2">
      <c r="B85" s="31">
        <f t="shared" si="60"/>
        <v>17</v>
      </c>
      <c r="C85" s="41">
        <f t="shared" si="60"/>
        <v>4</v>
      </c>
      <c r="D85" s="32">
        <f t="shared" si="60"/>
        <v>4</v>
      </c>
      <c r="E85" s="31" t="str">
        <f t="shared" si="61"/>
        <v>Par</v>
      </c>
    </row>
    <row r="86" spans="2:9" x14ac:dyDescent="0.2">
      <c r="B86" s="31">
        <f t="shared" si="60"/>
        <v>18</v>
      </c>
      <c r="C86" s="41">
        <f t="shared" si="60"/>
        <v>5</v>
      </c>
      <c r="D86" s="32">
        <f t="shared" si="60"/>
        <v>6</v>
      </c>
      <c r="E86" s="31" t="str">
        <f t="shared" si="61"/>
        <v>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2">T7</f>
        <v>10</v>
      </c>
      <c r="C89" s="31">
        <f t="shared" si="62"/>
        <v>4</v>
      </c>
      <c r="D89" s="32">
        <f t="shared" si="62"/>
        <v>6</v>
      </c>
      <c r="E89" s="31" t="str">
        <f t="shared" ref="E89:E97" si="63">IF(D89&lt;&gt;0,IF((D89-C89)=-1,"Birdie",IF((D89-C89)=-2,"Eagle",IF((D89-C89)=0,"Par",IF((D89-C89)=1,"bogey",IF((D89-C89)=2,"Double bogey","Other"))))),"  ")</f>
        <v>Double bogey</v>
      </c>
      <c r="H89" s="33" t="s">
        <v>123</v>
      </c>
    </row>
    <row r="90" spans="2:9" x14ac:dyDescent="0.2">
      <c r="B90" s="31">
        <f t="shared" si="62"/>
        <v>11</v>
      </c>
      <c r="C90" s="31">
        <f t="shared" si="62"/>
        <v>4</v>
      </c>
      <c r="D90" s="32">
        <f t="shared" si="62"/>
        <v>6</v>
      </c>
      <c r="E90" s="31" t="str">
        <f t="shared" si="63"/>
        <v>Double bogey</v>
      </c>
      <c r="H90" t="s">
        <v>124</v>
      </c>
      <c r="I90" s="25">
        <f>COUNTIF(E89:E97,"Eagle")</f>
        <v>0</v>
      </c>
    </row>
    <row r="91" spans="2:9" x14ac:dyDescent="0.2">
      <c r="B91" s="31">
        <f t="shared" si="62"/>
        <v>12</v>
      </c>
      <c r="C91" s="31">
        <f t="shared" si="62"/>
        <v>3</v>
      </c>
      <c r="D91" s="32">
        <f t="shared" si="62"/>
        <v>3</v>
      </c>
      <c r="E91" s="31" t="str">
        <f t="shared" si="63"/>
        <v>Par</v>
      </c>
      <c r="H91" t="s">
        <v>8</v>
      </c>
      <c r="I91" s="25">
        <f>COUNTIF(E89:E97,"Birdie")</f>
        <v>0</v>
      </c>
    </row>
    <row r="92" spans="2:9" x14ac:dyDescent="0.2">
      <c r="B92" s="31">
        <f t="shared" si="62"/>
        <v>13</v>
      </c>
      <c r="C92" s="31">
        <f t="shared" si="62"/>
        <v>4</v>
      </c>
      <c r="D92" s="32">
        <f t="shared" si="62"/>
        <v>6</v>
      </c>
      <c r="E92" s="31" t="str">
        <f t="shared" si="63"/>
        <v>Double bogey</v>
      </c>
      <c r="H92" t="s">
        <v>9</v>
      </c>
      <c r="I92" s="25">
        <f>COUNTIF(E89:E97,"Par")</f>
        <v>1</v>
      </c>
    </row>
    <row r="93" spans="2:9" x14ac:dyDescent="0.2">
      <c r="B93" s="31">
        <f t="shared" si="62"/>
        <v>14</v>
      </c>
      <c r="C93" s="31">
        <f t="shared" si="62"/>
        <v>4</v>
      </c>
      <c r="D93" s="32">
        <f t="shared" si="62"/>
        <v>5</v>
      </c>
      <c r="E93" s="31" t="str">
        <f t="shared" si="63"/>
        <v>bogey</v>
      </c>
      <c r="H93" t="s">
        <v>125</v>
      </c>
      <c r="I93" s="25">
        <f>COUNTIF(E89:E97,"bogey")</f>
        <v>2</v>
      </c>
    </row>
    <row r="94" spans="2:9" x14ac:dyDescent="0.2">
      <c r="B94" s="31">
        <f t="shared" si="62"/>
        <v>15</v>
      </c>
      <c r="C94" s="31">
        <f t="shared" si="62"/>
        <v>3</v>
      </c>
      <c r="D94" s="32">
        <f t="shared" si="62"/>
        <v>4</v>
      </c>
      <c r="E94" s="31" t="str">
        <f t="shared" si="63"/>
        <v>bogey</v>
      </c>
      <c r="H94" t="s">
        <v>126</v>
      </c>
      <c r="I94" s="25">
        <f>COUNTIF(E89:E97,"Double bogey")</f>
        <v>5</v>
      </c>
    </row>
    <row r="95" spans="2:9" x14ac:dyDescent="0.2">
      <c r="B95" s="31">
        <f t="shared" si="62"/>
        <v>16</v>
      </c>
      <c r="C95" s="31">
        <f t="shared" si="62"/>
        <v>5</v>
      </c>
      <c r="D95" s="32">
        <f t="shared" si="62"/>
        <v>7</v>
      </c>
      <c r="E95" s="31" t="str">
        <f t="shared" si="63"/>
        <v>Double bogey</v>
      </c>
      <c r="H95" t="s">
        <v>12</v>
      </c>
      <c r="I95" s="25">
        <f>COUNTIF(E89:E97,"Other")</f>
        <v>1</v>
      </c>
    </row>
    <row r="96" spans="2:9" x14ac:dyDescent="0.2">
      <c r="B96" s="31">
        <f t="shared" si="62"/>
        <v>17</v>
      </c>
      <c r="C96" s="31">
        <f t="shared" si="62"/>
        <v>4</v>
      </c>
      <c r="D96" s="32">
        <f t="shared" si="62"/>
        <v>7</v>
      </c>
      <c r="E96" s="31" t="str">
        <f t="shared" si="63"/>
        <v>Other</v>
      </c>
    </row>
    <row r="97" spans="2:9" x14ac:dyDescent="0.2">
      <c r="B97" s="31">
        <f t="shared" si="62"/>
        <v>18</v>
      </c>
      <c r="C97" s="31">
        <f t="shared" si="62"/>
        <v>5</v>
      </c>
      <c r="D97" s="32">
        <f t="shared" si="62"/>
        <v>7</v>
      </c>
      <c r="E97" s="31" t="str">
        <f t="shared" si="63"/>
        <v>Double bogey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4">Z7</f>
        <v>1</v>
      </c>
      <c r="C100" s="31">
        <f t="shared" si="64"/>
        <v>4</v>
      </c>
      <c r="D100" s="32">
        <f t="shared" si="64"/>
        <v>6</v>
      </c>
      <c r="E100" s="31" t="str">
        <f t="shared" ref="E100:E108" si="65">IF(D100&lt;&gt;0,IF((D100-C100)=-1,"Birdie",IF((D100-C100)=-2,"Eagle",IF((D100-C100)=0,"Par",IF((D100-C100)=1,"bogey",IF((D100-C100)=2,"Double bogey","Other"))))),"  ")</f>
        <v>Double bogey</v>
      </c>
      <c r="H100" s="33" t="s">
        <v>123</v>
      </c>
    </row>
    <row r="101" spans="2:9" x14ac:dyDescent="0.2">
      <c r="B101" s="31">
        <f t="shared" si="64"/>
        <v>2</v>
      </c>
      <c r="C101" s="31">
        <f t="shared" si="64"/>
        <v>4</v>
      </c>
      <c r="D101" s="32">
        <f t="shared" si="64"/>
        <v>8</v>
      </c>
      <c r="E101" s="31" t="str">
        <f t="shared" si="65"/>
        <v>Other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4"/>
        <v>3</v>
      </c>
      <c r="C102" s="31">
        <f t="shared" si="64"/>
        <v>4</v>
      </c>
      <c r="D102" s="32">
        <f t="shared" si="64"/>
        <v>4</v>
      </c>
      <c r="E102" s="31" t="str">
        <f t="shared" si="65"/>
        <v>Par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4"/>
        <v>4</v>
      </c>
      <c r="C103" s="31">
        <f t="shared" si="64"/>
        <v>4</v>
      </c>
      <c r="D103" s="32">
        <f t="shared" si="64"/>
        <v>5</v>
      </c>
      <c r="E103" s="31" t="str">
        <f t="shared" si="65"/>
        <v>bogey</v>
      </c>
      <c r="H103" t="s">
        <v>9</v>
      </c>
      <c r="I103" s="25">
        <f>COUNTIF(E100:E108,"Par")</f>
        <v>1</v>
      </c>
    </row>
    <row r="104" spans="2:9" x14ac:dyDescent="0.2">
      <c r="B104" s="31">
        <f t="shared" si="64"/>
        <v>5</v>
      </c>
      <c r="C104" s="31">
        <f t="shared" si="64"/>
        <v>3</v>
      </c>
      <c r="D104" s="32">
        <f t="shared" si="64"/>
        <v>4</v>
      </c>
      <c r="E104" s="31" t="str">
        <f t="shared" si="65"/>
        <v>bogey</v>
      </c>
      <c r="H104" t="s">
        <v>125</v>
      </c>
      <c r="I104" s="25">
        <f>COUNTIF(E100:E108,"bogey")</f>
        <v>3</v>
      </c>
    </row>
    <row r="105" spans="2:9" x14ac:dyDescent="0.2">
      <c r="B105" s="31">
        <f t="shared" si="64"/>
        <v>6</v>
      </c>
      <c r="C105" s="31">
        <f t="shared" si="64"/>
        <v>4</v>
      </c>
      <c r="D105" s="32">
        <f t="shared" si="64"/>
        <v>7</v>
      </c>
      <c r="E105" s="31" t="str">
        <f t="shared" si="65"/>
        <v>Other</v>
      </c>
      <c r="H105" t="s">
        <v>126</v>
      </c>
      <c r="I105" s="25">
        <f>COUNTIF(E100:E108,"Double bogey")</f>
        <v>2</v>
      </c>
    </row>
    <row r="106" spans="2:9" x14ac:dyDescent="0.2">
      <c r="B106" s="31">
        <f t="shared" si="64"/>
        <v>7</v>
      </c>
      <c r="C106" s="31">
        <f t="shared" si="64"/>
        <v>4</v>
      </c>
      <c r="D106" s="32">
        <f t="shared" si="64"/>
        <v>6</v>
      </c>
      <c r="E106" s="31" t="str">
        <f t="shared" si="65"/>
        <v>Double bogey</v>
      </c>
      <c r="H106" t="s">
        <v>12</v>
      </c>
      <c r="I106" s="25">
        <f>COUNTIF(E100:E108,"Other")</f>
        <v>3</v>
      </c>
    </row>
    <row r="107" spans="2:9" x14ac:dyDescent="0.2">
      <c r="B107" s="31">
        <f t="shared" si="64"/>
        <v>8</v>
      </c>
      <c r="C107" s="31">
        <f t="shared" si="64"/>
        <v>3</v>
      </c>
      <c r="D107" s="32">
        <f t="shared" si="64"/>
        <v>4</v>
      </c>
      <c r="E107" s="31" t="str">
        <f t="shared" si="65"/>
        <v>bogey</v>
      </c>
    </row>
    <row r="108" spans="2:9" x14ac:dyDescent="0.2">
      <c r="B108" s="31">
        <f t="shared" si="64"/>
        <v>9</v>
      </c>
      <c r="C108" s="31">
        <f t="shared" si="64"/>
        <v>5</v>
      </c>
      <c r="D108" s="32">
        <f t="shared" si="64"/>
        <v>8</v>
      </c>
      <c r="E108" s="31" t="str">
        <f t="shared" si="65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6">AF7</f>
        <v>10</v>
      </c>
      <c r="C111" s="31">
        <f t="shared" si="66"/>
        <v>4</v>
      </c>
      <c r="D111" s="32">
        <f t="shared" si="66"/>
        <v>6</v>
      </c>
      <c r="E111" s="31" t="str">
        <f t="shared" ref="E111:E119" si="67">IF(D111&lt;&gt;0,IF((D111-C111)=-1,"Birdie",IF((D111-C111)=-2,"Eagle",IF((D111-C111)=0,"Par",IF((D111-C111)=1,"bogey",IF((D111-C111)=2,"Double bogey","Other"))))),"  ")</f>
        <v>Double bogey</v>
      </c>
      <c r="H111" s="33" t="s">
        <v>123</v>
      </c>
    </row>
    <row r="112" spans="2:9" x14ac:dyDescent="0.2">
      <c r="B112" s="31">
        <f t="shared" si="66"/>
        <v>11</v>
      </c>
      <c r="C112" s="31">
        <f t="shared" si="66"/>
        <v>4</v>
      </c>
      <c r="D112" s="32">
        <f t="shared" si="66"/>
        <v>6</v>
      </c>
      <c r="E112" s="31" t="str">
        <f t="shared" si="67"/>
        <v>Double bogey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6"/>
        <v>12</v>
      </c>
      <c r="C113" s="31">
        <f t="shared" si="66"/>
        <v>3</v>
      </c>
      <c r="D113" s="32">
        <f t="shared" si="66"/>
        <v>4</v>
      </c>
      <c r="E113" s="31" t="str">
        <f t="shared" si="67"/>
        <v>bogey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6"/>
        <v>13</v>
      </c>
      <c r="C114" s="31">
        <f t="shared" si="66"/>
        <v>4</v>
      </c>
      <c r="D114" s="32">
        <f t="shared" si="66"/>
        <v>5</v>
      </c>
      <c r="E114" s="31" t="str">
        <f t="shared" si="67"/>
        <v>bogey</v>
      </c>
      <c r="H114" t="s">
        <v>9</v>
      </c>
      <c r="I114" s="25">
        <f>COUNTIF(E111:E119,"Par")</f>
        <v>1</v>
      </c>
    </row>
    <row r="115" spans="2:9" x14ac:dyDescent="0.2">
      <c r="B115" s="31">
        <f t="shared" si="66"/>
        <v>14</v>
      </c>
      <c r="C115" s="31">
        <f t="shared" si="66"/>
        <v>4</v>
      </c>
      <c r="D115" s="32">
        <f t="shared" si="66"/>
        <v>5</v>
      </c>
      <c r="E115" s="31" t="str">
        <f t="shared" si="67"/>
        <v>bogey</v>
      </c>
      <c r="H115" t="s">
        <v>125</v>
      </c>
      <c r="I115" s="25">
        <f>COUNTIF(E111:E119,"bogey")</f>
        <v>3</v>
      </c>
    </row>
    <row r="116" spans="2:9" x14ac:dyDescent="0.2">
      <c r="B116" s="31">
        <f t="shared" si="66"/>
        <v>15</v>
      </c>
      <c r="C116" s="31">
        <f t="shared" si="66"/>
        <v>3</v>
      </c>
      <c r="D116" s="32">
        <f t="shared" si="66"/>
        <v>3</v>
      </c>
      <c r="E116" s="31" t="str">
        <f t="shared" si="67"/>
        <v>Par</v>
      </c>
      <c r="H116" t="s">
        <v>126</v>
      </c>
      <c r="I116" s="25">
        <f>COUNTIF(E111:E119,"Double bogey")</f>
        <v>3</v>
      </c>
    </row>
    <row r="117" spans="2:9" x14ac:dyDescent="0.2">
      <c r="B117" s="31">
        <f t="shared" si="66"/>
        <v>16</v>
      </c>
      <c r="C117" s="31">
        <f t="shared" si="66"/>
        <v>5</v>
      </c>
      <c r="D117" s="32">
        <f t="shared" si="66"/>
        <v>7</v>
      </c>
      <c r="E117" s="31" t="str">
        <f t="shared" si="67"/>
        <v>Double bogey</v>
      </c>
      <c r="H117" t="s">
        <v>12</v>
      </c>
      <c r="I117" s="25">
        <f>COUNTIF(E111:E119,"Other")</f>
        <v>2</v>
      </c>
    </row>
    <row r="118" spans="2:9" x14ac:dyDescent="0.2">
      <c r="B118" s="31">
        <f t="shared" si="66"/>
        <v>17</v>
      </c>
      <c r="C118" s="31">
        <f t="shared" si="66"/>
        <v>4</v>
      </c>
      <c r="D118" s="32">
        <f t="shared" si="66"/>
        <v>8</v>
      </c>
      <c r="E118" s="31" t="str">
        <f t="shared" si="67"/>
        <v>Other</v>
      </c>
    </row>
    <row r="119" spans="2:9" x14ac:dyDescent="0.2">
      <c r="B119" s="31">
        <f t="shared" si="66"/>
        <v>18</v>
      </c>
      <c r="C119" s="31">
        <f t="shared" si="66"/>
        <v>5</v>
      </c>
      <c r="D119" s="32">
        <f t="shared" si="66"/>
        <v>8</v>
      </c>
      <c r="E119" s="31" t="str">
        <f t="shared" si="67"/>
        <v>Other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8">AL7</f>
        <v>1</v>
      </c>
      <c r="C122" s="31">
        <f t="shared" si="68"/>
        <v>4</v>
      </c>
      <c r="D122" s="32">
        <f t="shared" si="68"/>
        <v>7</v>
      </c>
      <c r="E122" s="31" t="str">
        <f t="shared" ref="E122:E130" si="69">IF(D122&lt;&gt;0,IF((D122-C122)=-1,"Birdie",IF((D122-C122)=-2,"Eagle",IF((D122-C122)=0,"Par",IF((D122-C122)=1,"bogey",IF((D122-C122)=2,"Double bogey","Other"))))),"  ")</f>
        <v>Other</v>
      </c>
      <c r="H122" s="33" t="s">
        <v>123</v>
      </c>
    </row>
    <row r="123" spans="2:9" x14ac:dyDescent="0.2">
      <c r="B123" s="31">
        <f t="shared" si="68"/>
        <v>2</v>
      </c>
      <c r="C123" s="31">
        <f t="shared" si="68"/>
        <v>4</v>
      </c>
      <c r="D123" s="32">
        <f t="shared" si="68"/>
        <v>7</v>
      </c>
      <c r="E123" s="31" t="str">
        <f t="shared" si="69"/>
        <v>Other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8"/>
        <v>3</v>
      </c>
      <c r="C124" s="31">
        <f t="shared" si="68"/>
        <v>4</v>
      </c>
      <c r="D124" s="32">
        <f t="shared" si="68"/>
        <v>4</v>
      </c>
      <c r="E124" s="31" t="str">
        <f t="shared" si="69"/>
        <v>Par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8"/>
        <v>4</v>
      </c>
      <c r="C125" s="31">
        <f t="shared" si="68"/>
        <v>4</v>
      </c>
      <c r="D125" s="32">
        <f t="shared" si="68"/>
        <v>5</v>
      </c>
      <c r="E125" s="31" t="str">
        <f t="shared" si="69"/>
        <v>bogey</v>
      </c>
      <c r="H125" t="s">
        <v>9</v>
      </c>
      <c r="I125" s="25">
        <f>COUNTIF(E122:E130,"Par")</f>
        <v>2</v>
      </c>
    </row>
    <row r="126" spans="2:9" x14ac:dyDescent="0.2">
      <c r="B126" s="31">
        <f t="shared" si="68"/>
        <v>5</v>
      </c>
      <c r="C126" s="31">
        <f t="shared" si="68"/>
        <v>3</v>
      </c>
      <c r="D126" s="32">
        <f t="shared" si="68"/>
        <v>5</v>
      </c>
      <c r="E126" s="31" t="str">
        <f t="shared" si="69"/>
        <v>Double bogey</v>
      </c>
      <c r="H126" t="s">
        <v>125</v>
      </c>
      <c r="I126" s="25">
        <f>COUNTIF(E122:E130,"bogey")</f>
        <v>3</v>
      </c>
    </row>
    <row r="127" spans="2:9" x14ac:dyDescent="0.2">
      <c r="B127" s="31">
        <f t="shared" si="68"/>
        <v>6</v>
      </c>
      <c r="C127" s="31">
        <f t="shared" si="68"/>
        <v>4</v>
      </c>
      <c r="D127" s="32">
        <f t="shared" si="68"/>
        <v>4</v>
      </c>
      <c r="E127" s="31" t="str">
        <f t="shared" si="69"/>
        <v>Par</v>
      </c>
      <c r="H127" t="s">
        <v>126</v>
      </c>
      <c r="I127" s="25">
        <f>COUNTIF(E122:E130,"Double bogey")</f>
        <v>2</v>
      </c>
    </row>
    <row r="128" spans="2:9" x14ac:dyDescent="0.2">
      <c r="B128" s="31">
        <f t="shared" si="68"/>
        <v>7</v>
      </c>
      <c r="C128" s="31">
        <f t="shared" si="68"/>
        <v>4</v>
      </c>
      <c r="D128" s="32">
        <f t="shared" si="68"/>
        <v>6</v>
      </c>
      <c r="E128" s="31" t="str">
        <f t="shared" si="69"/>
        <v>Double bogey</v>
      </c>
      <c r="H128" t="s">
        <v>12</v>
      </c>
      <c r="I128" s="25">
        <f>COUNTIF(E122:E130,"Other")</f>
        <v>2</v>
      </c>
    </row>
    <row r="129" spans="2:9" x14ac:dyDescent="0.2">
      <c r="B129" s="31">
        <f t="shared" si="68"/>
        <v>8</v>
      </c>
      <c r="C129" s="31">
        <f t="shared" si="68"/>
        <v>3</v>
      </c>
      <c r="D129" s="32">
        <f t="shared" si="68"/>
        <v>4</v>
      </c>
      <c r="E129" s="31" t="str">
        <f t="shared" si="69"/>
        <v>bogey</v>
      </c>
    </row>
    <row r="130" spans="2:9" x14ac:dyDescent="0.2">
      <c r="B130" s="31">
        <f t="shared" si="68"/>
        <v>9</v>
      </c>
      <c r="C130" s="31">
        <f t="shared" si="68"/>
        <v>5</v>
      </c>
      <c r="D130" s="32">
        <f t="shared" si="68"/>
        <v>6</v>
      </c>
      <c r="E130" s="31" t="str">
        <f t="shared" si="69"/>
        <v>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70">AR7</f>
        <v>10</v>
      </c>
      <c r="C133" s="31">
        <f t="shared" si="70"/>
        <v>4</v>
      </c>
      <c r="D133" s="32">
        <f t="shared" si="70"/>
        <v>5</v>
      </c>
      <c r="E133" s="31" t="str">
        <f t="shared" ref="E133:E141" si="71">IF(D133&lt;&gt;0,IF((D133-C133)=-1,"Birdie",IF((D133-C133)=-2,"Eagle",IF((D133-C133)=0,"Par",IF((D133-C133)=1,"bogey",IF((D133-C133)=2,"Double bogey","Other"))))),"  ")</f>
        <v>bogey</v>
      </c>
      <c r="H133" s="33" t="s">
        <v>123</v>
      </c>
    </row>
    <row r="134" spans="2:9" x14ac:dyDescent="0.2">
      <c r="B134" s="31">
        <f t="shared" si="70"/>
        <v>11</v>
      </c>
      <c r="C134" s="31">
        <f t="shared" si="70"/>
        <v>4</v>
      </c>
      <c r="D134" s="32">
        <f t="shared" si="70"/>
        <v>6</v>
      </c>
      <c r="E134" s="31" t="str">
        <f t="shared" si="71"/>
        <v>Double bogey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70"/>
        <v>12</v>
      </c>
      <c r="C135" s="31">
        <f t="shared" si="70"/>
        <v>3</v>
      </c>
      <c r="D135" s="32">
        <f t="shared" si="70"/>
        <v>5</v>
      </c>
      <c r="E135" s="31" t="str">
        <f t="shared" si="71"/>
        <v>Double 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70"/>
        <v>13</v>
      </c>
      <c r="C136" s="31">
        <f t="shared" si="70"/>
        <v>4</v>
      </c>
      <c r="D136" s="32">
        <f t="shared" si="70"/>
        <v>6</v>
      </c>
      <c r="E136" s="31" t="str">
        <f t="shared" si="71"/>
        <v>Double bogey</v>
      </c>
      <c r="H136" t="s">
        <v>9</v>
      </c>
      <c r="I136" s="25">
        <f>COUNTIF(E133:E141,"Par")</f>
        <v>0</v>
      </c>
    </row>
    <row r="137" spans="2:9" x14ac:dyDescent="0.2">
      <c r="B137" s="31">
        <f t="shared" si="70"/>
        <v>14</v>
      </c>
      <c r="C137" s="31">
        <f t="shared" si="70"/>
        <v>4</v>
      </c>
      <c r="D137" s="32">
        <f t="shared" si="70"/>
        <v>6</v>
      </c>
      <c r="E137" s="31" t="str">
        <f t="shared" si="71"/>
        <v>Double bogey</v>
      </c>
      <c r="H137" t="s">
        <v>125</v>
      </c>
      <c r="I137" s="25">
        <f>COUNTIF(E133:E141,"bogey")</f>
        <v>2</v>
      </c>
    </row>
    <row r="138" spans="2:9" x14ac:dyDescent="0.2">
      <c r="B138" s="31">
        <f t="shared" si="70"/>
        <v>15</v>
      </c>
      <c r="C138" s="31">
        <f t="shared" si="70"/>
        <v>3</v>
      </c>
      <c r="D138" s="32">
        <f t="shared" si="70"/>
        <v>4</v>
      </c>
      <c r="E138" s="31" t="str">
        <f t="shared" si="71"/>
        <v>bogey</v>
      </c>
      <c r="H138" t="s">
        <v>126</v>
      </c>
      <c r="I138" s="25">
        <f>COUNTIF(E133:E141,"Double bogey")</f>
        <v>5</v>
      </c>
    </row>
    <row r="139" spans="2:9" x14ac:dyDescent="0.2">
      <c r="B139" s="31">
        <f t="shared" si="70"/>
        <v>16</v>
      </c>
      <c r="C139" s="31">
        <f t="shared" si="70"/>
        <v>5</v>
      </c>
      <c r="D139" s="32">
        <f t="shared" si="70"/>
        <v>7</v>
      </c>
      <c r="E139" s="31" t="str">
        <f t="shared" si="71"/>
        <v>Double bogey</v>
      </c>
      <c r="H139" t="s">
        <v>12</v>
      </c>
      <c r="I139" s="25">
        <f>COUNTIF(E133:E141,"Other")</f>
        <v>2</v>
      </c>
    </row>
    <row r="140" spans="2:9" x14ac:dyDescent="0.2">
      <c r="B140" s="31">
        <f t="shared" si="70"/>
        <v>17</v>
      </c>
      <c r="C140" s="31">
        <f t="shared" si="70"/>
        <v>4</v>
      </c>
      <c r="D140" s="32">
        <f t="shared" si="70"/>
        <v>7</v>
      </c>
      <c r="E140" s="31" t="str">
        <f t="shared" si="71"/>
        <v>Other</v>
      </c>
    </row>
    <row r="141" spans="2:9" x14ac:dyDescent="0.2">
      <c r="B141" s="31">
        <f t="shared" si="70"/>
        <v>18</v>
      </c>
      <c r="C141" s="31">
        <f t="shared" si="70"/>
        <v>5</v>
      </c>
      <c r="D141" s="32">
        <f t="shared" si="70"/>
        <v>8</v>
      </c>
      <c r="E141" s="31" t="str">
        <f t="shared" si="71"/>
        <v>Other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2">AX7</f>
        <v>10</v>
      </c>
      <c r="C144" s="31">
        <f t="shared" si="72"/>
        <v>4</v>
      </c>
      <c r="D144" s="32">
        <f t="shared" si="72"/>
        <v>4</v>
      </c>
      <c r="E144" s="31" t="str">
        <f t="shared" ref="E144:E152" si="73">IF(D144&lt;&gt;0,IF((D144-C144)=-1,"Birdie",IF((D144-C144)=-2,"Eagle",IF((D144-C144)=0,"Par",IF((D144-C144)=1,"bogey",IF((D144-C144)=2,"Double bogey","Other"))))),"  ")</f>
        <v>Par</v>
      </c>
      <c r="H144" s="33" t="s">
        <v>123</v>
      </c>
    </row>
    <row r="145" spans="2:9" x14ac:dyDescent="0.2">
      <c r="B145" s="31">
        <f t="shared" si="72"/>
        <v>11</v>
      </c>
      <c r="C145" s="31">
        <f t="shared" si="72"/>
        <v>4</v>
      </c>
      <c r="D145" s="32">
        <f t="shared" si="72"/>
        <v>6</v>
      </c>
      <c r="E145" s="31" t="str">
        <f t="shared" si="73"/>
        <v>Double bogey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2"/>
        <v>12</v>
      </c>
      <c r="C146" s="31">
        <f t="shared" si="72"/>
        <v>3</v>
      </c>
      <c r="D146" s="32">
        <f t="shared" si="72"/>
        <v>6</v>
      </c>
      <c r="E146" s="31" t="str">
        <f t="shared" si="73"/>
        <v>Other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2"/>
        <v>13</v>
      </c>
      <c r="C147" s="31">
        <f t="shared" si="72"/>
        <v>4</v>
      </c>
      <c r="D147" s="32">
        <f t="shared" si="72"/>
        <v>5</v>
      </c>
      <c r="E147" s="31" t="str">
        <f t="shared" si="73"/>
        <v>bogey</v>
      </c>
      <c r="H147" t="s">
        <v>9</v>
      </c>
      <c r="I147" s="25">
        <f>COUNTIF(E144:E152,"Par")</f>
        <v>4</v>
      </c>
    </row>
    <row r="148" spans="2:9" x14ac:dyDescent="0.2">
      <c r="B148" s="31">
        <f t="shared" si="72"/>
        <v>14</v>
      </c>
      <c r="C148" s="31">
        <f t="shared" si="72"/>
        <v>4</v>
      </c>
      <c r="D148" s="32">
        <f t="shared" si="72"/>
        <v>4</v>
      </c>
      <c r="E148" s="31" t="str">
        <f t="shared" si="73"/>
        <v>Par</v>
      </c>
      <c r="H148" t="s">
        <v>125</v>
      </c>
      <c r="I148" s="25">
        <f>COUNTIF(E144:E152,"bogey")</f>
        <v>2</v>
      </c>
    </row>
    <row r="149" spans="2:9" x14ac:dyDescent="0.2">
      <c r="B149" s="31">
        <f t="shared" si="72"/>
        <v>15</v>
      </c>
      <c r="C149" s="31">
        <f t="shared" si="72"/>
        <v>3</v>
      </c>
      <c r="D149" s="32">
        <f t="shared" si="72"/>
        <v>4</v>
      </c>
      <c r="E149" s="31" t="str">
        <f t="shared" si="73"/>
        <v>bogey</v>
      </c>
      <c r="H149" t="s">
        <v>126</v>
      </c>
      <c r="I149" s="25">
        <f>COUNTIF(E144:E152,"Double bogey")</f>
        <v>2</v>
      </c>
    </row>
    <row r="150" spans="2:9" x14ac:dyDescent="0.2">
      <c r="B150" s="31">
        <f t="shared" si="72"/>
        <v>16</v>
      </c>
      <c r="C150" s="31">
        <f t="shared" si="72"/>
        <v>5</v>
      </c>
      <c r="D150" s="32">
        <f t="shared" si="72"/>
        <v>5</v>
      </c>
      <c r="E150" s="31" t="str">
        <f t="shared" si="73"/>
        <v>Par</v>
      </c>
      <c r="H150" t="s">
        <v>12</v>
      </c>
      <c r="I150" s="25">
        <f>COUNTIF(E144:E152,"Other")</f>
        <v>1</v>
      </c>
    </row>
    <row r="151" spans="2:9" x14ac:dyDescent="0.2">
      <c r="B151" s="31">
        <f t="shared" si="72"/>
        <v>17</v>
      </c>
      <c r="C151" s="31">
        <f t="shared" si="72"/>
        <v>4</v>
      </c>
      <c r="D151" s="32">
        <f t="shared" si="72"/>
        <v>6</v>
      </c>
      <c r="E151" s="31" t="str">
        <f t="shared" si="73"/>
        <v>Double bogey</v>
      </c>
    </row>
    <row r="152" spans="2:9" x14ac:dyDescent="0.2">
      <c r="B152" s="31">
        <f t="shared" si="72"/>
        <v>18</v>
      </c>
      <c r="C152" s="31">
        <f t="shared" si="72"/>
        <v>5</v>
      </c>
      <c r="D152" s="32">
        <f t="shared" si="72"/>
        <v>5</v>
      </c>
      <c r="E152" s="31" t="str">
        <f t="shared" si="73"/>
        <v>Par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4">BD7</f>
        <v>1</v>
      </c>
      <c r="C155" s="31">
        <f t="shared" si="74"/>
        <v>4</v>
      </c>
      <c r="D155" s="32">
        <f t="shared" si="74"/>
        <v>6</v>
      </c>
      <c r="E155" s="31" t="str">
        <f t="shared" ref="E155:E163" si="75">IF(D155&lt;&gt;0,IF((D155-C155)=-1,"Birdie",IF((D155-C155)=-2,"Eagle",IF((D155-C155)=0,"Par",IF((D155-C155)=1,"bogey",IF((D155-C155)=2,"Double bogey","Other"))))),"  ")</f>
        <v>Double bogey</v>
      </c>
      <c r="H155" s="33" t="s">
        <v>123</v>
      </c>
    </row>
    <row r="156" spans="2:9" x14ac:dyDescent="0.2">
      <c r="B156" s="31">
        <f t="shared" si="74"/>
        <v>2</v>
      </c>
      <c r="C156" s="31">
        <f t="shared" si="74"/>
        <v>4</v>
      </c>
      <c r="D156" s="32">
        <f t="shared" si="74"/>
        <v>5</v>
      </c>
      <c r="E156" s="31" t="str">
        <f t="shared" si="75"/>
        <v>bogey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4"/>
        <v>3</v>
      </c>
      <c r="C157" s="31">
        <f t="shared" si="74"/>
        <v>4</v>
      </c>
      <c r="D157" s="32">
        <f t="shared" si="74"/>
        <v>4</v>
      </c>
      <c r="E157" s="31" t="str">
        <f t="shared" si="75"/>
        <v>Par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4"/>
        <v>4</v>
      </c>
      <c r="C158" s="31">
        <f t="shared" si="74"/>
        <v>4</v>
      </c>
      <c r="D158" s="32">
        <f t="shared" si="74"/>
        <v>4</v>
      </c>
      <c r="E158" s="31" t="str">
        <f t="shared" si="75"/>
        <v>Par</v>
      </c>
      <c r="H158" t="s">
        <v>9</v>
      </c>
      <c r="I158" s="25">
        <f>COUNTIF(E155:E163,"Par")</f>
        <v>2</v>
      </c>
    </row>
    <row r="159" spans="2:9" x14ac:dyDescent="0.2">
      <c r="B159" s="31">
        <f t="shared" si="74"/>
        <v>5</v>
      </c>
      <c r="C159" s="31">
        <f t="shared" si="74"/>
        <v>3</v>
      </c>
      <c r="D159" s="32">
        <f t="shared" si="74"/>
        <v>5</v>
      </c>
      <c r="E159" s="31" t="str">
        <f t="shared" si="75"/>
        <v>Double bogey</v>
      </c>
      <c r="H159" t="s">
        <v>125</v>
      </c>
      <c r="I159" s="25">
        <f>COUNTIF(E155:E163,"bogey")</f>
        <v>3</v>
      </c>
    </row>
    <row r="160" spans="2:9" x14ac:dyDescent="0.2">
      <c r="B160" s="31">
        <f t="shared" si="74"/>
        <v>6</v>
      </c>
      <c r="C160" s="31">
        <f t="shared" si="74"/>
        <v>4</v>
      </c>
      <c r="D160" s="32">
        <f t="shared" si="74"/>
        <v>5</v>
      </c>
      <c r="E160" s="31" t="str">
        <f t="shared" si="75"/>
        <v>bogey</v>
      </c>
      <c r="H160" t="s">
        <v>126</v>
      </c>
      <c r="I160" s="25">
        <f>COUNTIF(E155:E163,"Double bogey")</f>
        <v>2</v>
      </c>
    </row>
    <row r="161" spans="2:9" x14ac:dyDescent="0.2">
      <c r="B161" s="31">
        <f t="shared" si="74"/>
        <v>7</v>
      </c>
      <c r="C161" s="31">
        <f t="shared" si="74"/>
        <v>4</v>
      </c>
      <c r="D161" s="32">
        <f t="shared" si="74"/>
        <v>7</v>
      </c>
      <c r="E161" s="31" t="str">
        <f t="shared" si="75"/>
        <v>Other</v>
      </c>
      <c r="H161" t="s">
        <v>12</v>
      </c>
      <c r="I161" s="25">
        <f>COUNTIF(E155:E163,"Other")</f>
        <v>2</v>
      </c>
    </row>
    <row r="162" spans="2:9" x14ac:dyDescent="0.2">
      <c r="B162" s="31">
        <f t="shared" si="74"/>
        <v>8</v>
      </c>
      <c r="C162" s="31">
        <f t="shared" si="74"/>
        <v>3</v>
      </c>
      <c r="D162" s="32">
        <f t="shared" si="74"/>
        <v>4</v>
      </c>
      <c r="E162" s="31" t="str">
        <f t="shared" si="75"/>
        <v>bogey</v>
      </c>
    </row>
    <row r="163" spans="2:9" x14ac:dyDescent="0.2">
      <c r="B163" s="31">
        <f t="shared" si="74"/>
        <v>9</v>
      </c>
      <c r="C163" s="31">
        <f t="shared" si="74"/>
        <v>5</v>
      </c>
      <c r="D163" s="32">
        <f t="shared" si="74"/>
        <v>8</v>
      </c>
      <c r="E163" s="31" t="str">
        <f t="shared" si="75"/>
        <v>Other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6">BJ7</f>
        <v>10</v>
      </c>
      <c r="C166" s="31">
        <f t="shared" si="76"/>
        <v>4</v>
      </c>
      <c r="D166" s="32">
        <f t="shared" si="76"/>
        <v>5</v>
      </c>
      <c r="E166" s="31" t="str">
        <f t="shared" ref="E166:E174" si="77">IF(D166&lt;&gt;0,IF((D166-C166)=-1,"Birdie",IF((D166-C166)=-2,"Eagle",IF((D166-C166)=0,"Par",IF((D166-C166)=1,"bogey",IF((D166-C166)=2,"Double bogey","Other"))))),"  ")</f>
        <v>bogey</v>
      </c>
      <c r="H166" s="33" t="s">
        <v>123</v>
      </c>
    </row>
    <row r="167" spans="2:9" x14ac:dyDescent="0.2">
      <c r="B167" s="31">
        <f t="shared" si="76"/>
        <v>11</v>
      </c>
      <c r="C167" s="31">
        <f t="shared" si="76"/>
        <v>4</v>
      </c>
      <c r="D167" s="32">
        <f t="shared" si="76"/>
        <v>6</v>
      </c>
      <c r="E167" s="31" t="str">
        <f t="shared" si="77"/>
        <v>Double bogey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6"/>
        <v>12</v>
      </c>
      <c r="C168" s="31">
        <f t="shared" si="76"/>
        <v>3</v>
      </c>
      <c r="D168" s="32">
        <f t="shared" si="76"/>
        <v>3</v>
      </c>
      <c r="E168" s="31" t="str">
        <f t="shared" si="77"/>
        <v>Par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6"/>
        <v>13</v>
      </c>
      <c r="C169" s="31">
        <f t="shared" si="76"/>
        <v>4</v>
      </c>
      <c r="D169" s="32">
        <f t="shared" si="76"/>
        <v>7</v>
      </c>
      <c r="E169" s="31" t="str">
        <f t="shared" si="77"/>
        <v>Other</v>
      </c>
      <c r="H169" t="s">
        <v>9</v>
      </c>
      <c r="I169" s="25">
        <f>COUNTIF(E166:E174,"Par")</f>
        <v>2</v>
      </c>
    </row>
    <row r="170" spans="2:9" x14ac:dyDescent="0.2">
      <c r="B170" s="31">
        <f t="shared" si="76"/>
        <v>14</v>
      </c>
      <c r="C170" s="31">
        <f t="shared" si="76"/>
        <v>4</v>
      </c>
      <c r="D170" s="32">
        <f t="shared" si="76"/>
        <v>6</v>
      </c>
      <c r="E170" s="31" t="str">
        <f t="shared" si="77"/>
        <v>Double bogey</v>
      </c>
      <c r="H170" t="s">
        <v>125</v>
      </c>
      <c r="I170" s="25">
        <f>COUNTIF(E166:E174,"bogey")</f>
        <v>3</v>
      </c>
    </row>
    <row r="171" spans="2:9" x14ac:dyDescent="0.2">
      <c r="B171" s="31">
        <f t="shared" si="76"/>
        <v>15</v>
      </c>
      <c r="C171" s="31">
        <f t="shared" si="76"/>
        <v>3</v>
      </c>
      <c r="D171" s="32">
        <f t="shared" si="76"/>
        <v>4</v>
      </c>
      <c r="E171" s="31" t="str">
        <f t="shared" si="77"/>
        <v>bogey</v>
      </c>
      <c r="H171" t="s">
        <v>126</v>
      </c>
      <c r="I171" s="25">
        <f>COUNTIF(E166:E174,"Double bogey")</f>
        <v>2</v>
      </c>
    </row>
    <row r="172" spans="2:9" x14ac:dyDescent="0.2">
      <c r="B172" s="31">
        <f t="shared" si="76"/>
        <v>16</v>
      </c>
      <c r="C172" s="31">
        <f t="shared" si="76"/>
        <v>5</v>
      </c>
      <c r="D172" s="32">
        <f t="shared" si="76"/>
        <v>5</v>
      </c>
      <c r="E172" s="31" t="str">
        <f t="shared" si="77"/>
        <v>Par</v>
      </c>
      <c r="H172" t="s">
        <v>12</v>
      </c>
      <c r="I172" s="25">
        <f>COUNTIF(E166:E174,"Other")</f>
        <v>2</v>
      </c>
    </row>
    <row r="173" spans="2:9" x14ac:dyDescent="0.2">
      <c r="B173" s="31">
        <f t="shared" si="76"/>
        <v>17</v>
      </c>
      <c r="C173" s="31">
        <f t="shared" si="76"/>
        <v>4</v>
      </c>
      <c r="D173" s="32">
        <f t="shared" si="76"/>
        <v>5</v>
      </c>
      <c r="E173" s="31" t="str">
        <f t="shared" si="77"/>
        <v>bogey</v>
      </c>
    </row>
    <row r="174" spans="2:9" x14ac:dyDescent="0.2">
      <c r="B174" s="31">
        <f t="shared" si="76"/>
        <v>18</v>
      </c>
      <c r="C174" s="31">
        <f t="shared" si="76"/>
        <v>5</v>
      </c>
      <c r="D174" s="32">
        <f t="shared" si="76"/>
        <v>8</v>
      </c>
      <c r="E174" s="31" t="str">
        <f t="shared" si="77"/>
        <v>Other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8">BP7</f>
        <v>1</v>
      </c>
      <c r="C177" s="31">
        <f t="shared" si="78"/>
        <v>4</v>
      </c>
      <c r="D177" s="32">
        <f t="shared" si="78"/>
        <v>5</v>
      </c>
      <c r="E177" s="31" t="str">
        <f t="shared" ref="E177:E185" si="79">IF(D177&lt;&gt;0,IF((D177-C177)=-1,"Birdie",IF((D177-C177)=-2,"Eagle",IF((D177-C177)=0,"Par",IF((D177-C177)=1,"bogey",IF((D177-C177)=2,"Double bogey","Other"))))),"  ")</f>
        <v>bogey</v>
      </c>
      <c r="H177" s="33" t="s">
        <v>123</v>
      </c>
    </row>
    <row r="178" spans="2:9" x14ac:dyDescent="0.2">
      <c r="B178" s="31">
        <f t="shared" si="78"/>
        <v>2</v>
      </c>
      <c r="C178" s="31">
        <f t="shared" si="78"/>
        <v>4</v>
      </c>
      <c r="D178" s="32">
        <f t="shared" si="78"/>
        <v>6</v>
      </c>
      <c r="E178" s="31" t="str">
        <f t="shared" si="79"/>
        <v>Double bogey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8"/>
        <v>3</v>
      </c>
      <c r="C179" s="31">
        <f t="shared" si="78"/>
        <v>4</v>
      </c>
      <c r="D179" s="32">
        <f t="shared" si="78"/>
        <v>6</v>
      </c>
      <c r="E179" s="31" t="str">
        <f t="shared" si="79"/>
        <v>Double 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8"/>
        <v>4</v>
      </c>
      <c r="C180" s="31">
        <f t="shared" si="78"/>
        <v>4</v>
      </c>
      <c r="D180" s="32">
        <f t="shared" si="78"/>
        <v>4</v>
      </c>
      <c r="E180" s="31" t="str">
        <f t="shared" si="79"/>
        <v>Par</v>
      </c>
      <c r="H180" t="s">
        <v>9</v>
      </c>
      <c r="I180" s="25">
        <f>COUNTIF(E177:E185,"Par")</f>
        <v>1</v>
      </c>
    </row>
    <row r="181" spans="2:9" x14ac:dyDescent="0.2">
      <c r="B181" s="31">
        <f t="shared" si="78"/>
        <v>5</v>
      </c>
      <c r="C181" s="31">
        <f t="shared" si="78"/>
        <v>3</v>
      </c>
      <c r="D181" s="32">
        <f t="shared" si="78"/>
        <v>6</v>
      </c>
      <c r="E181" s="31" t="str">
        <f t="shared" si="79"/>
        <v>Other</v>
      </c>
      <c r="H181" t="s">
        <v>125</v>
      </c>
      <c r="I181" s="25">
        <f>COUNTIF(E177:E185,"bogey")</f>
        <v>3</v>
      </c>
    </row>
    <row r="182" spans="2:9" x14ac:dyDescent="0.2">
      <c r="B182" s="31">
        <f t="shared" si="78"/>
        <v>6</v>
      </c>
      <c r="C182" s="31">
        <f t="shared" si="78"/>
        <v>4</v>
      </c>
      <c r="D182" s="32">
        <f t="shared" si="78"/>
        <v>5</v>
      </c>
      <c r="E182" s="31" t="str">
        <f t="shared" si="79"/>
        <v>bogey</v>
      </c>
      <c r="H182" t="s">
        <v>126</v>
      </c>
      <c r="I182" s="25">
        <f>COUNTIF(E177:E185,"Double bogey")</f>
        <v>4</v>
      </c>
    </row>
    <row r="183" spans="2:9" x14ac:dyDescent="0.2">
      <c r="B183" s="31">
        <f t="shared" si="78"/>
        <v>7</v>
      </c>
      <c r="C183" s="31">
        <f t="shared" si="78"/>
        <v>4</v>
      </c>
      <c r="D183" s="32">
        <f t="shared" si="78"/>
        <v>6</v>
      </c>
      <c r="E183" s="31" t="str">
        <f t="shared" si="79"/>
        <v>Double bogey</v>
      </c>
      <c r="H183" t="s">
        <v>12</v>
      </c>
      <c r="I183" s="25">
        <f>COUNTIF(E177:E185,"Other")</f>
        <v>1</v>
      </c>
    </row>
    <row r="184" spans="2:9" x14ac:dyDescent="0.2">
      <c r="B184" s="31">
        <f t="shared" si="78"/>
        <v>8</v>
      </c>
      <c r="C184" s="31">
        <f t="shared" si="78"/>
        <v>3</v>
      </c>
      <c r="D184" s="32">
        <f t="shared" si="78"/>
        <v>5</v>
      </c>
      <c r="E184" s="31" t="str">
        <f t="shared" si="79"/>
        <v>Double bogey</v>
      </c>
    </row>
    <row r="185" spans="2:9" x14ac:dyDescent="0.2">
      <c r="B185" s="31">
        <f t="shared" si="78"/>
        <v>9</v>
      </c>
      <c r="C185" s="31">
        <f t="shared" si="78"/>
        <v>5</v>
      </c>
      <c r="D185" s="32">
        <f t="shared" si="78"/>
        <v>6</v>
      </c>
      <c r="E185" s="31" t="str">
        <f t="shared" si="79"/>
        <v>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80">BV7</f>
        <v>10</v>
      </c>
      <c r="C188" s="31">
        <f t="shared" si="80"/>
        <v>4</v>
      </c>
      <c r="D188" s="32">
        <f t="shared" si="80"/>
        <v>4</v>
      </c>
      <c r="E188" s="31" t="str">
        <f t="shared" ref="E188:E196" si="81">IF(D188&lt;&gt;0,IF((D188-C188)=-1,"Birdie",IF((D188-C188)=-2,"Eagle",IF((D188-C188)=0,"Par",IF((D188-C188)=1,"bogey",IF((D188-C188)=2,"Double bogey","Other"))))),"  ")</f>
        <v>Par</v>
      </c>
      <c r="H188" s="33" t="s">
        <v>123</v>
      </c>
    </row>
    <row r="189" spans="2:9" x14ac:dyDescent="0.2">
      <c r="B189" s="31">
        <f t="shared" si="80"/>
        <v>11</v>
      </c>
      <c r="C189" s="31">
        <f t="shared" si="80"/>
        <v>4</v>
      </c>
      <c r="D189" s="32">
        <f t="shared" si="80"/>
        <v>8</v>
      </c>
      <c r="E189" s="31" t="str">
        <f t="shared" si="81"/>
        <v>Other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80"/>
        <v>12</v>
      </c>
      <c r="C190" s="31">
        <f t="shared" si="80"/>
        <v>3</v>
      </c>
      <c r="D190" s="32">
        <f t="shared" si="80"/>
        <v>4</v>
      </c>
      <c r="E190" s="31" t="str">
        <f t="shared" si="81"/>
        <v>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80"/>
        <v>13</v>
      </c>
      <c r="C191" s="31">
        <f t="shared" si="80"/>
        <v>4</v>
      </c>
      <c r="D191" s="32">
        <f t="shared" si="80"/>
        <v>4</v>
      </c>
      <c r="E191" s="31" t="str">
        <f t="shared" si="81"/>
        <v>Par</v>
      </c>
      <c r="H191" t="s">
        <v>9</v>
      </c>
      <c r="I191" s="25">
        <f>COUNTIF(E188:E196,"Par")</f>
        <v>3</v>
      </c>
    </row>
    <row r="192" spans="2:9" x14ac:dyDescent="0.2">
      <c r="B192" s="31">
        <f t="shared" si="80"/>
        <v>14</v>
      </c>
      <c r="C192" s="31">
        <f t="shared" si="80"/>
        <v>4</v>
      </c>
      <c r="D192" s="32">
        <f t="shared" si="80"/>
        <v>5</v>
      </c>
      <c r="E192" s="31" t="str">
        <f t="shared" si="81"/>
        <v>bogey</v>
      </c>
      <c r="H192" t="s">
        <v>125</v>
      </c>
      <c r="I192" s="25">
        <f>COUNTIF(E188:E196,"bogey")</f>
        <v>4</v>
      </c>
    </row>
    <row r="193" spans="2:9" x14ac:dyDescent="0.2">
      <c r="B193" s="31">
        <f t="shared" si="80"/>
        <v>15</v>
      </c>
      <c r="C193" s="31">
        <f t="shared" si="80"/>
        <v>3</v>
      </c>
      <c r="D193" s="32">
        <f t="shared" si="80"/>
        <v>4</v>
      </c>
      <c r="E193" s="31" t="str">
        <f t="shared" si="81"/>
        <v>bogey</v>
      </c>
      <c r="H193" t="s">
        <v>126</v>
      </c>
      <c r="I193" s="25">
        <f>COUNTIF(E188:E196,"Double bogey")</f>
        <v>1</v>
      </c>
    </row>
    <row r="194" spans="2:9" x14ac:dyDescent="0.2">
      <c r="B194" s="31">
        <f t="shared" si="80"/>
        <v>16</v>
      </c>
      <c r="C194" s="31">
        <f t="shared" si="80"/>
        <v>5</v>
      </c>
      <c r="D194" s="32">
        <f t="shared" si="80"/>
        <v>6</v>
      </c>
      <c r="E194" s="31" t="str">
        <f t="shared" si="81"/>
        <v>bogey</v>
      </c>
      <c r="H194" t="s">
        <v>12</v>
      </c>
      <c r="I194" s="25">
        <f>COUNTIF(E188:E196,"Other")</f>
        <v>1</v>
      </c>
    </row>
    <row r="195" spans="2:9" x14ac:dyDescent="0.2">
      <c r="B195" s="31">
        <f t="shared" si="80"/>
        <v>17</v>
      </c>
      <c r="C195" s="31">
        <f t="shared" si="80"/>
        <v>4</v>
      </c>
      <c r="D195" s="32">
        <f t="shared" si="80"/>
        <v>4</v>
      </c>
      <c r="E195" s="31" t="str">
        <f t="shared" si="81"/>
        <v>Par</v>
      </c>
    </row>
    <row r="196" spans="2:9" x14ac:dyDescent="0.2">
      <c r="B196" s="31">
        <f t="shared" si="80"/>
        <v>18</v>
      </c>
      <c r="C196" s="31">
        <f t="shared" si="80"/>
        <v>5</v>
      </c>
      <c r="D196" s="32">
        <f t="shared" si="80"/>
        <v>7</v>
      </c>
      <c r="E196" s="31" t="str">
        <f t="shared" si="81"/>
        <v>Double 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2">CB7</f>
        <v>1</v>
      </c>
      <c r="C199" s="31">
        <f t="shared" si="82"/>
        <v>4</v>
      </c>
      <c r="D199" s="32">
        <f t="shared" si="82"/>
        <v>7</v>
      </c>
      <c r="E199" s="31" t="str">
        <f t="shared" ref="E199:E207" si="83">IF(D199&lt;&gt;0,IF((D199-C199)=-1,"Birdie",IF((D199-C199)=-2,"Eagle",IF((D199-C199)=0,"Par",IF((D199-C199)=1,"bogey",IF((D199-C199)=2,"Double bogey","Other"))))),"  ")</f>
        <v>Other</v>
      </c>
      <c r="H199" s="33" t="s">
        <v>123</v>
      </c>
    </row>
    <row r="200" spans="2:9" x14ac:dyDescent="0.2">
      <c r="B200" s="31">
        <f t="shared" si="82"/>
        <v>2</v>
      </c>
      <c r="C200" s="31">
        <f t="shared" si="82"/>
        <v>4</v>
      </c>
      <c r="D200" s="32">
        <f t="shared" si="82"/>
        <v>5</v>
      </c>
      <c r="E200" s="31" t="str">
        <f t="shared" si="83"/>
        <v>bogey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2"/>
        <v>3</v>
      </c>
      <c r="C201" s="31">
        <f t="shared" si="82"/>
        <v>4</v>
      </c>
      <c r="D201" s="32">
        <f t="shared" si="82"/>
        <v>5</v>
      </c>
      <c r="E201" s="31" t="str">
        <f t="shared" si="83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2"/>
        <v>4</v>
      </c>
      <c r="C202" s="31">
        <f t="shared" si="82"/>
        <v>4</v>
      </c>
      <c r="D202" s="32">
        <f t="shared" si="82"/>
        <v>4</v>
      </c>
      <c r="E202" s="31" t="str">
        <f t="shared" si="83"/>
        <v>Par</v>
      </c>
      <c r="H202" t="s">
        <v>9</v>
      </c>
      <c r="I202" s="25">
        <f>COUNTIF(E199:E207,"Par")</f>
        <v>3</v>
      </c>
    </row>
    <row r="203" spans="2:9" x14ac:dyDescent="0.2">
      <c r="B203" s="31">
        <f t="shared" si="82"/>
        <v>5</v>
      </c>
      <c r="C203" s="31">
        <f t="shared" si="82"/>
        <v>3</v>
      </c>
      <c r="D203" s="32">
        <f t="shared" si="82"/>
        <v>3</v>
      </c>
      <c r="E203" s="31" t="str">
        <f t="shared" si="83"/>
        <v>Par</v>
      </c>
      <c r="H203" t="s">
        <v>125</v>
      </c>
      <c r="I203" s="25">
        <f>COUNTIF(E199:E207,"bogey")</f>
        <v>3</v>
      </c>
    </row>
    <row r="204" spans="2:9" x14ac:dyDescent="0.2">
      <c r="B204" s="31">
        <f t="shared" si="82"/>
        <v>6</v>
      </c>
      <c r="C204" s="31">
        <f t="shared" si="82"/>
        <v>4</v>
      </c>
      <c r="D204" s="32">
        <f t="shared" si="82"/>
        <v>8</v>
      </c>
      <c r="E204" s="31" t="str">
        <f t="shared" si="83"/>
        <v>Other</v>
      </c>
      <c r="H204" t="s">
        <v>126</v>
      </c>
      <c r="I204" s="25">
        <f>COUNTIF(E199:E207,"Double bogey")</f>
        <v>1</v>
      </c>
    </row>
    <row r="205" spans="2:9" x14ac:dyDescent="0.2">
      <c r="B205" s="31">
        <f t="shared" si="82"/>
        <v>7</v>
      </c>
      <c r="C205" s="31">
        <f t="shared" si="82"/>
        <v>4</v>
      </c>
      <c r="D205" s="32">
        <f t="shared" si="82"/>
        <v>4</v>
      </c>
      <c r="E205" s="31" t="str">
        <f t="shared" si="83"/>
        <v>Par</v>
      </c>
      <c r="H205" t="s">
        <v>12</v>
      </c>
      <c r="I205" s="25">
        <f>COUNTIF(E199:E207,"Other")</f>
        <v>2</v>
      </c>
    </row>
    <row r="206" spans="2:9" x14ac:dyDescent="0.2">
      <c r="B206" s="31">
        <f t="shared" si="82"/>
        <v>8</v>
      </c>
      <c r="C206" s="31">
        <f t="shared" si="82"/>
        <v>3</v>
      </c>
      <c r="D206" s="32">
        <f t="shared" si="82"/>
        <v>4</v>
      </c>
      <c r="E206" s="31" t="str">
        <f t="shared" si="83"/>
        <v>bogey</v>
      </c>
    </row>
    <row r="207" spans="2:9" x14ac:dyDescent="0.2">
      <c r="B207" s="31">
        <f t="shared" si="82"/>
        <v>9</v>
      </c>
      <c r="C207" s="31">
        <f t="shared" si="82"/>
        <v>5</v>
      </c>
      <c r="D207" s="32">
        <f t="shared" si="82"/>
        <v>7</v>
      </c>
      <c r="E207" s="31" t="str">
        <f t="shared" si="83"/>
        <v>Double 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4">CH7</f>
        <v>10</v>
      </c>
      <c r="C210" s="31">
        <f t="shared" si="84"/>
        <v>4</v>
      </c>
      <c r="D210" s="32">
        <f t="shared" si="84"/>
        <v>5</v>
      </c>
      <c r="E210" s="31" t="str">
        <f t="shared" ref="E210:E218" si="85">IF(D210&lt;&gt;0,IF((D210-C210)=-1,"Birdie",IF((D210-C210)=-2,"Eagle",IF((D210-C210)=0,"Par",IF((D210-C210)=1,"bogey",IF((D210-C210)=2,"Double bogey","Other"))))),"  ")</f>
        <v>bogey</v>
      </c>
      <c r="H210" s="33" t="s">
        <v>123</v>
      </c>
    </row>
    <row r="211" spans="2:9" x14ac:dyDescent="0.2">
      <c r="B211" s="31">
        <f t="shared" si="84"/>
        <v>11</v>
      </c>
      <c r="C211" s="31">
        <f t="shared" si="84"/>
        <v>4</v>
      </c>
      <c r="D211" s="32">
        <f t="shared" si="84"/>
        <v>5</v>
      </c>
      <c r="E211" s="31" t="str">
        <f t="shared" si="85"/>
        <v>bogey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4"/>
        <v>12</v>
      </c>
      <c r="C212" s="31">
        <f t="shared" si="84"/>
        <v>3</v>
      </c>
      <c r="D212" s="32">
        <f t="shared" si="84"/>
        <v>6</v>
      </c>
      <c r="E212" s="31" t="str">
        <f t="shared" si="85"/>
        <v>Other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4"/>
        <v>13</v>
      </c>
      <c r="C213" s="31">
        <f t="shared" si="84"/>
        <v>4</v>
      </c>
      <c r="D213" s="32">
        <f t="shared" si="84"/>
        <v>5</v>
      </c>
      <c r="E213" s="31" t="str">
        <f t="shared" si="85"/>
        <v>bogey</v>
      </c>
      <c r="H213" t="s">
        <v>9</v>
      </c>
      <c r="I213" s="25">
        <f>COUNTIF(E210:E218,"Par")</f>
        <v>1</v>
      </c>
    </row>
    <row r="214" spans="2:9" x14ac:dyDescent="0.2">
      <c r="B214" s="31">
        <f t="shared" si="84"/>
        <v>14</v>
      </c>
      <c r="C214" s="31">
        <f t="shared" si="84"/>
        <v>4</v>
      </c>
      <c r="D214" s="32">
        <f t="shared" si="84"/>
        <v>4</v>
      </c>
      <c r="E214" s="31" t="str">
        <f t="shared" si="85"/>
        <v>Par</v>
      </c>
      <c r="H214" t="s">
        <v>125</v>
      </c>
      <c r="I214" s="25">
        <f>COUNTIF(E210:E218,"bogey")</f>
        <v>3</v>
      </c>
    </row>
    <row r="215" spans="2:9" x14ac:dyDescent="0.2">
      <c r="B215" s="31">
        <f t="shared" si="84"/>
        <v>15</v>
      </c>
      <c r="C215" s="31">
        <f t="shared" si="84"/>
        <v>3</v>
      </c>
      <c r="D215" s="32">
        <f t="shared" si="84"/>
        <v>6</v>
      </c>
      <c r="E215" s="31" t="str">
        <f t="shared" si="85"/>
        <v>Other</v>
      </c>
      <c r="H215" t="s">
        <v>126</v>
      </c>
      <c r="I215" s="25">
        <f>COUNTIF(E210:E218,"Double bogey")</f>
        <v>1</v>
      </c>
    </row>
    <row r="216" spans="2:9" x14ac:dyDescent="0.2">
      <c r="B216" s="31">
        <f t="shared" si="84"/>
        <v>16</v>
      </c>
      <c r="C216" s="31">
        <f t="shared" si="84"/>
        <v>5</v>
      </c>
      <c r="D216" s="32">
        <f t="shared" si="84"/>
        <v>7</v>
      </c>
      <c r="E216" s="31" t="str">
        <f t="shared" si="85"/>
        <v>Double bogey</v>
      </c>
      <c r="H216" t="s">
        <v>12</v>
      </c>
      <c r="I216" s="25">
        <f>COUNTIF(E210:E218,"Other")</f>
        <v>4</v>
      </c>
    </row>
    <row r="217" spans="2:9" x14ac:dyDescent="0.2">
      <c r="B217" s="31">
        <f t="shared" si="84"/>
        <v>17</v>
      </c>
      <c r="C217" s="31">
        <f t="shared" si="84"/>
        <v>4</v>
      </c>
      <c r="D217" s="32">
        <f t="shared" si="84"/>
        <v>7</v>
      </c>
      <c r="E217" s="31" t="str">
        <f t="shared" si="85"/>
        <v>Other</v>
      </c>
    </row>
    <row r="218" spans="2:9" x14ac:dyDescent="0.2">
      <c r="B218" s="31">
        <f t="shared" si="84"/>
        <v>18</v>
      </c>
      <c r="C218" s="31">
        <f t="shared" si="84"/>
        <v>5</v>
      </c>
      <c r="D218" s="32">
        <f t="shared" si="84"/>
        <v>9</v>
      </c>
      <c r="E218" s="31" t="str">
        <f t="shared" si="85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N218"/>
  <sheetViews>
    <sheetView topLeftCell="C38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5.140625" bestFit="1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3</v>
      </c>
      <c r="E7" s="15">
        <f t="shared" ref="E7:E15" si="1">IF((D7-C7)&gt;3,C7+3,D7)</f>
        <v>3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5</v>
      </c>
      <c r="K7" s="15">
        <f t="shared" ref="K7:K15" si="3">IF((J7-I7)&gt;3,I7+3,J7)</f>
        <v>5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4</v>
      </c>
      <c r="Q7" s="15">
        <f t="shared" ref="Q7:Q15" si="5">IF((P7-O7)&gt;3,O7+3,P7)</f>
        <v>4</v>
      </c>
      <c r="R7" s="2">
        <v>0.5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4</v>
      </c>
      <c r="W7" s="15">
        <f t="shared" ref="W7:W15" si="7">IF((V7-U7)&gt;3,U7+3,V7)</f>
        <v>4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5</v>
      </c>
      <c r="AC7" s="15">
        <f t="shared" ref="AC7:AC15" si="9">IF((AB7-AA7)&gt;3,AA7+3,AB7)</f>
        <v>5</v>
      </c>
      <c r="AD7" s="2"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4</v>
      </c>
      <c r="AI7" s="15">
        <f t="shared" ref="AI7:AI15" si="11">IF((AH7-AG7)&gt;3,AG7+3,AH7)</f>
        <v>4</v>
      </c>
      <c r="AJ7" s="2">
        <v>0.5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3</v>
      </c>
      <c r="CK7" s="15">
        <f t="shared" ref="CK7:CK15" si="29">IF((CJ7-CI7)&gt;3,CI7+3,CJ7)</f>
        <v>3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4</v>
      </c>
      <c r="E8" s="15">
        <f t="shared" si="1"/>
        <v>4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0.5</v>
      </c>
      <c r="S8" s="9"/>
      <c r="T8" s="16">
        <f t="shared" ref="T8:T15" si="33">+T7+1</f>
        <v>11</v>
      </c>
      <c r="U8" s="15">
        <f t="shared" si="6"/>
        <v>4</v>
      </c>
      <c r="V8" s="15">
        <v>4</v>
      </c>
      <c r="W8" s="15">
        <f t="shared" si="7"/>
        <v>4</v>
      </c>
      <c r="X8" s="2">
        <v>1</v>
      </c>
      <c r="Y8" s="9"/>
      <c r="Z8" s="16">
        <f t="shared" ref="Z8:Z15" si="34">+Z7+1</f>
        <v>2</v>
      </c>
      <c r="AA8" s="15">
        <f t="shared" si="8"/>
        <v>4</v>
      </c>
      <c r="AB8" s="15">
        <v>3</v>
      </c>
      <c r="AC8" s="15">
        <f t="shared" si="9"/>
        <v>3</v>
      </c>
      <c r="AD8" s="2">
        <v>0.5</v>
      </c>
      <c r="AE8" s="9"/>
      <c r="AF8" s="16">
        <f t="shared" ref="AF8:AF15" si="35">+AF7+1</f>
        <v>11</v>
      </c>
      <c r="AG8" s="15">
        <f t="shared" si="10"/>
        <v>4</v>
      </c>
      <c r="AH8" s="15">
        <v>4</v>
      </c>
      <c r="AI8" s="15">
        <f t="shared" si="11"/>
        <v>4</v>
      </c>
      <c r="AJ8" s="2">
        <v>1</v>
      </c>
      <c r="AK8" s="9"/>
      <c r="AL8" s="16">
        <f t="shared" ref="AL8:AL15" si="36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4</v>
      </c>
      <c r="AU8" s="15">
        <f t="shared" si="15"/>
        <v>4</v>
      </c>
      <c r="AV8" s="2">
        <v>0.5</v>
      </c>
      <c r="AW8" s="9"/>
      <c r="AX8" s="16">
        <f t="shared" ref="AX8:AX15" si="38">+AX7+1</f>
        <v>11</v>
      </c>
      <c r="AY8" s="15">
        <f t="shared" si="16"/>
        <v>4</v>
      </c>
      <c r="AZ8" s="15">
        <v>5</v>
      </c>
      <c r="BA8" s="15">
        <f t="shared" si="17"/>
        <v>5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4</v>
      </c>
      <c r="BG8" s="15">
        <f t="shared" si="19"/>
        <v>4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4</v>
      </c>
      <c r="BM8" s="15">
        <f t="shared" si="21"/>
        <v>4</v>
      </c>
      <c r="BN8" s="2">
        <v>0.5</v>
      </c>
      <c r="BO8" s="9"/>
      <c r="BP8" s="16">
        <f t="shared" ref="BP8:BP15" si="41">+BP7+1</f>
        <v>2</v>
      </c>
      <c r="BQ8" s="15">
        <f t="shared" si="22"/>
        <v>4</v>
      </c>
      <c r="BR8" s="15">
        <v>5</v>
      </c>
      <c r="BS8" s="15">
        <f t="shared" si="23"/>
        <v>5</v>
      </c>
      <c r="BT8" s="2">
        <v>0</v>
      </c>
      <c r="BU8" s="9"/>
      <c r="BV8" s="16">
        <f t="shared" ref="BV8:BV15" si="42">+BV7+1</f>
        <v>11</v>
      </c>
      <c r="BW8" s="15">
        <f t="shared" si="24"/>
        <v>4</v>
      </c>
      <c r="BX8" s="15">
        <v>4</v>
      </c>
      <c r="BY8" s="15">
        <f t="shared" si="25"/>
        <v>4</v>
      </c>
      <c r="BZ8" s="2">
        <v>0.5</v>
      </c>
      <c r="CA8" s="9"/>
      <c r="CB8" s="16">
        <f t="shared" ref="CB8:CB15" si="43">+CB7+1</f>
        <v>2</v>
      </c>
      <c r="CC8" s="15">
        <f t="shared" si="26"/>
        <v>4</v>
      </c>
      <c r="CD8" s="15">
        <v>5</v>
      </c>
      <c r="CE8" s="15">
        <f t="shared" si="27"/>
        <v>5</v>
      </c>
      <c r="CF8" s="2">
        <v>0</v>
      </c>
      <c r="CG8" s="9"/>
      <c r="CH8" s="16">
        <f t="shared" ref="CH8:CH15" si="44">+CH7+1</f>
        <v>11</v>
      </c>
      <c r="CI8" s="15">
        <f t="shared" si="28"/>
        <v>4</v>
      </c>
      <c r="CJ8" s="15">
        <v>6</v>
      </c>
      <c r="CK8" s="15">
        <f t="shared" si="29"/>
        <v>6</v>
      </c>
      <c r="CL8" s="2"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2</v>
      </c>
      <c r="E9" s="15">
        <f t="shared" si="1"/>
        <v>2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>
        <v>3</v>
      </c>
      <c r="W9" s="15">
        <f t="shared" si="7"/>
        <v>3</v>
      </c>
      <c r="X9" s="2">
        <v>0.5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0.5</v>
      </c>
      <c r="AE9" s="9"/>
      <c r="AF9" s="16">
        <f t="shared" si="35"/>
        <v>12</v>
      </c>
      <c r="AG9" s="15">
        <f t="shared" si="10"/>
        <v>3</v>
      </c>
      <c r="AH9" s="15">
        <v>3</v>
      </c>
      <c r="AI9" s="15">
        <f t="shared" si="11"/>
        <v>3</v>
      </c>
      <c r="AJ9" s="2">
        <v>0.5</v>
      </c>
      <c r="AK9" s="9"/>
      <c r="AL9" s="16">
        <f t="shared" si="36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3</v>
      </c>
      <c r="AT9" s="15">
        <v>3</v>
      </c>
      <c r="AU9" s="15">
        <f t="shared" si="15"/>
        <v>3</v>
      </c>
      <c r="AV9" s="2">
        <v>0.5</v>
      </c>
      <c r="AW9" s="9"/>
      <c r="AX9" s="16">
        <f t="shared" si="38"/>
        <v>12</v>
      </c>
      <c r="AY9" s="15">
        <f t="shared" si="16"/>
        <v>3</v>
      </c>
      <c r="AZ9" s="15">
        <v>3</v>
      </c>
      <c r="BA9" s="15">
        <f t="shared" si="17"/>
        <v>3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>
        <v>4</v>
      </c>
      <c r="BG9" s="15">
        <f t="shared" si="19"/>
        <v>4</v>
      </c>
      <c r="BH9" s="2">
        <v>0.5</v>
      </c>
      <c r="BI9" s="9"/>
      <c r="BJ9" s="16">
        <f t="shared" si="40"/>
        <v>12</v>
      </c>
      <c r="BK9" s="15">
        <f t="shared" si="20"/>
        <v>3</v>
      </c>
      <c r="BL9" s="15">
        <v>4</v>
      </c>
      <c r="BM9" s="15">
        <f t="shared" si="21"/>
        <v>4</v>
      </c>
      <c r="BN9" s="2">
        <v>0</v>
      </c>
      <c r="BO9" s="9"/>
      <c r="BP9" s="16">
        <f t="shared" si="41"/>
        <v>3</v>
      </c>
      <c r="BQ9" s="15">
        <f t="shared" si="22"/>
        <v>4</v>
      </c>
      <c r="BR9" s="15">
        <v>5</v>
      </c>
      <c r="BS9" s="15">
        <f t="shared" si="23"/>
        <v>5</v>
      </c>
      <c r="BT9" s="2">
        <v>0</v>
      </c>
      <c r="BU9" s="9"/>
      <c r="BV9" s="16">
        <f t="shared" si="42"/>
        <v>12</v>
      </c>
      <c r="BW9" s="15">
        <f t="shared" si="24"/>
        <v>3</v>
      </c>
      <c r="BX9" s="15">
        <v>3</v>
      </c>
      <c r="BY9" s="15">
        <f t="shared" si="25"/>
        <v>3</v>
      </c>
      <c r="BZ9" s="2">
        <v>0</v>
      </c>
      <c r="CA9" s="9"/>
      <c r="CB9" s="16">
        <f t="shared" si="43"/>
        <v>3</v>
      </c>
      <c r="CC9" s="15">
        <f t="shared" si="26"/>
        <v>4</v>
      </c>
      <c r="CD9" s="15">
        <v>5</v>
      </c>
      <c r="CE9" s="15">
        <f t="shared" si="27"/>
        <v>5</v>
      </c>
      <c r="CF9" s="2">
        <v>0</v>
      </c>
      <c r="CG9" s="9"/>
      <c r="CH9" s="16">
        <f t="shared" si="44"/>
        <v>12</v>
      </c>
      <c r="CI9" s="15">
        <f t="shared" si="28"/>
        <v>3</v>
      </c>
      <c r="CJ9" s="15">
        <v>4</v>
      </c>
      <c r="CK9" s="15">
        <f t="shared" si="29"/>
        <v>4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7</v>
      </c>
      <c r="E10" s="15">
        <f t="shared" si="1"/>
        <v>7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4</v>
      </c>
      <c r="K10" s="15">
        <f t="shared" si="3"/>
        <v>4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5</v>
      </c>
      <c r="Q10" s="15">
        <f t="shared" si="5"/>
        <v>5</v>
      </c>
      <c r="R10" s="2">
        <v>1</v>
      </c>
      <c r="S10" s="9"/>
      <c r="T10" s="16">
        <f t="shared" si="33"/>
        <v>13</v>
      </c>
      <c r="U10" s="15">
        <f t="shared" si="6"/>
        <v>4</v>
      </c>
      <c r="V10" s="15">
        <v>5</v>
      </c>
      <c r="W10" s="15">
        <f t="shared" si="7"/>
        <v>5</v>
      </c>
      <c r="X10" s="2">
        <v>0.5</v>
      </c>
      <c r="Y10" s="9"/>
      <c r="Z10" s="16">
        <f t="shared" si="34"/>
        <v>4</v>
      </c>
      <c r="AA10" s="15">
        <f t="shared" si="8"/>
        <v>4</v>
      </c>
      <c r="AB10" s="15">
        <v>3</v>
      </c>
      <c r="AC10" s="15">
        <f t="shared" si="9"/>
        <v>3</v>
      </c>
      <c r="AD10" s="2">
        <v>1</v>
      </c>
      <c r="AE10" s="9"/>
      <c r="AF10" s="16">
        <f t="shared" si="35"/>
        <v>13</v>
      </c>
      <c r="AG10" s="15">
        <f t="shared" si="10"/>
        <v>4</v>
      </c>
      <c r="AH10" s="15">
        <v>3</v>
      </c>
      <c r="AI10" s="15">
        <f t="shared" si="11"/>
        <v>3</v>
      </c>
      <c r="AJ10" s="2">
        <v>1</v>
      </c>
      <c r="AK10" s="9"/>
      <c r="AL10" s="16">
        <f t="shared" si="36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4</v>
      </c>
      <c r="AT10" s="15">
        <v>5</v>
      </c>
      <c r="AU10" s="15">
        <f t="shared" si="15"/>
        <v>5</v>
      </c>
      <c r="AV10" s="2">
        <v>0.5</v>
      </c>
      <c r="AW10" s="9"/>
      <c r="AX10" s="16">
        <f t="shared" si="38"/>
        <v>13</v>
      </c>
      <c r="AY10" s="15">
        <f t="shared" si="16"/>
        <v>4</v>
      </c>
      <c r="AZ10" s="15">
        <v>6</v>
      </c>
      <c r="BA10" s="15">
        <f t="shared" si="17"/>
        <v>6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4</v>
      </c>
      <c r="BG10" s="15">
        <f t="shared" si="19"/>
        <v>4</v>
      </c>
      <c r="BH10" s="2">
        <v>0</v>
      </c>
      <c r="BI10" s="9"/>
      <c r="BJ10" s="16">
        <f t="shared" si="40"/>
        <v>13</v>
      </c>
      <c r="BK10" s="15">
        <f t="shared" si="20"/>
        <v>4</v>
      </c>
      <c r="BL10" s="15">
        <v>5</v>
      </c>
      <c r="BM10" s="15">
        <f t="shared" si="21"/>
        <v>5</v>
      </c>
      <c r="BN10" s="2">
        <v>1</v>
      </c>
      <c r="BO10" s="9"/>
      <c r="BP10" s="16">
        <f t="shared" si="41"/>
        <v>4</v>
      </c>
      <c r="BQ10" s="15">
        <f t="shared" si="22"/>
        <v>4</v>
      </c>
      <c r="BR10" s="15">
        <v>4</v>
      </c>
      <c r="BS10" s="15">
        <f t="shared" si="23"/>
        <v>4</v>
      </c>
      <c r="BT10" s="2">
        <v>1</v>
      </c>
      <c r="BU10" s="9"/>
      <c r="BV10" s="16">
        <f t="shared" si="42"/>
        <v>13</v>
      </c>
      <c r="BW10" s="15">
        <f t="shared" si="24"/>
        <v>4</v>
      </c>
      <c r="BX10" s="15">
        <v>4</v>
      </c>
      <c r="BY10" s="15">
        <f t="shared" si="25"/>
        <v>4</v>
      </c>
      <c r="BZ10" s="2">
        <v>0.5</v>
      </c>
      <c r="CA10" s="9"/>
      <c r="CB10" s="16">
        <f t="shared" si="43"/>
        <v>4</v>
      </c>
      <c r="CC10" s="15">
        <f t="shared" si="26"/>
        <v>4</v>
      </c>
      <c r="CD10" s="15">
        <v>4</v>
      </c>
      <c r="CE10" s="15">
        <f t="shared" si="27"/>
        <v>4</v>
      </c>
      <c r="CF10" s="2">
        <v>0.5</v>
      </c>
      <c r="CG10" s="9"/>
      <c r="CH10" s="16">
        <f t="shared" si="44"/>
        <v>13</v>
      </c>
      <c r="CI10" s="15">
        <f t="shared" si="28"/>
        <v>4</v>
      </c>
      <c r="CJ10" s="15">
        <v>5</v>
      </c>
      <c r="CK10" s="15">
        <f t="shared" si="29"/>
        <v>5</v>
      </c>
      <c r="CL10" s="2">
        <v>1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6</v>
      </c>
      <c r="E11" s="15">
        <f t="shared" si="1"/>
        <v>6</v>
      </c>
      <c r="F11" s="2">
        <v>0</v>
      </c>
      <c r="G11" s="9"/>
      <c r="H11" s="16">
        <f t="shared" si="31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4</v>
      </c>
      <c r="Q11" s="15">
        <f t="shared" si="5"/>
        <v>4</v>
      </c>
      <c r="R11" s="2">
        <v>1</v>
      </c>
      <c r="S11" s="9"/>
      <c r="T11" s="16">
        <f t="shared" si="33"/>
        <v>14</v>
      </c>
      <c r="U11" s="15">
        <f t="shared" si="6"/>
        <v>4</v>
      </c>
      <c r="V11" s="15">
        <v>4</v>
      </c>
      <c r="W11" s="15">
        <f t="shared" si="7"/>
        <v>4</v>
      </c>
      <c r="X11" s="2">
        <v>1</v>
      </c>
      <c r="Y11" s="9"/>
      <c r="Z11" s="16">
        <f t="shared" si="34"/>
        <v>5</v>
      </c>
      <c r="AA11" s="15">
        <f t="shared" si="8"/>
        <v>3</v>
      </c>
      <c r="AB11" s="15">
        <v>5</v>
      </c>
      <c r="AC11" s="15">
        <f t="shared" si="9"/>
        <v>5</v>
      </c>
      <c r="AD11" s="2">
        <v>0</v>
      </c>
      <c r="AE11" s="9"/>
      <c r="AF11" s="16">
        <f t="shared" si="35"/>
        <v>14</v>
      </c>
      <c r="AG11" s="15">
        <f t="shared" si="10"/>
        <v>4</v>
      </c>
      <c r="AH11" s="15">
        <v>4</v>
      </c>
      <c r="AI11" s="15">
        <f t="shared" si="11"/>
        <v>4</v>
      </c>
      <c r="AJ11" s="2">
        <v>1</v>
      </c>
      <c r="AK11" s="9"/>
      <c r="AL11" s="16">
        <f t="shared" si="36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>
        <v>4</v>
      </c>
      <c r="AU11" s="15">
        <f t="shared" si="15"/>
        <v>4</v>
      </c>
      <c r="AV11" s="2">
        <v>0.5</v>
      </c>
      <c r="AW11" s="9"/>
      <c r="AX11" s="16">
        <f t="shared" si="38"/>
        <v>14</v>
      </c>
      <c r="AY11" s="15">
        <f t="shared" si="16"/>
        <v>4</v>
      </c>
      <c r="AZ11" s="15">
        <v>4</v>
      </c>
      <c r="BA11" s="15">
        <f t="shared" si="17"/>
        <v>4</v>
      </c>
      <c r="BB11" s="2">
        <v>0</v>
      </c>
      <c r="BC11" s="9"/>
      <c r="BD11" s="16">
        <f t="shared" si="39"/>
        <v>5</v>
      </c>
      <c r="BE11" s="15">
        <f t="shared" si="18"/>
        <v>3</v>
      </c>
      <c r="BF11" s="15">
        <v>3</v>
      </c>
      <c r="BG11" s="15">
        <f t="shared" si="19"/>
        <v>3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>
        <v>4</v>
      </c>
      <c r="BM11" s="15">
        <f t="shared" si="21"/>
        <v>4</v>
      </c>
      <c r="BN11" s="2">
        <v>0.5</v>
      </c>
      <c r="BO11" s="9"/>
      <c r="BP11" s="16">
        <f t="shared" si="41"/>
        <v>5</v>
      </c>
      <c r="BQ11" s="15">
        <f t="shared" si="22"/>
        <v>3</v>
      </c>
      <c r="BR11" s="15">
        <v>3</v>
      </c>
      <c r="BS11" s="15">
        <f t="shared" si="23"/>
        <v>3</v>
      </c>
      <c r="BT11" s="2">
        <v>0.5</v>
      </c>
      <c r="BU11" s="9"/>
      <c r="BV11" s="16">
        <f t="shared" si="42"/>
        <v>14</v>
      </c>
      <c r="BW11" s="15">
        <f t="shared" si="24"/>
        <v>4</v>
      </c>
      <c r="BX11" s="15">
        <v>4</v>
      </c>
      <c r="BY11" s="15">
        <f t="shared" si="25"/>
        <v>4</v>
      </c>
      <c r="BZ11" s="2">
        <v>0</v>
      </c>
      <c r="CA11" s="9"/>
      <c r="CB11" s="16">
        <f t="shared" si="43"/>
        <v>5</v>
      </c>
      <c r="CC11" s="15">
        <f t="shared" si="26"/>
        <v>3</v>
      </c>
      <c r="CD11" s="15">
        <v>4</v>
      </c>
      <c r="CE11" s="15">
        <f t="shared" si="27"/>
        <v>4</v>
      </c>
      <c r="CF11" s="2">
        <v>0</v>
      </c>
      <c r="CG11" s="9"/>
      <c r="CH11" s="16">
        <f t="shared" si="44"/>
        <v>14</v>
      </c>
      <c r="CI11" s="15">
        <f t="shared" si="28"/>
        <v>4</v>
      </c>
      <c r="CJ11" s="15">
        <v>6</v>
      </c>
      <c r="CK11" s="15">
        <f t="shared" si="29"/>
        <v>6</v>
      </c>
      <c r="CL11" s="2">
        <v>1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0</v>
      </c>
      <c r="G12" s="9"/>
      <c r="H12" s="16">
        <f t="shared" si="31"/>
        <v>6</v>
      </c>
      <c r="I12" s="15">
        <f t="shared" si="2"/>
        <v>4</v>
      </c>
      <c r="J12" s="15">
        <v>4</v>
      </c>
      <c r="K12" s="15">
        <f t="shared" si="3"/>
        <v>4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0</v>
      </c>
      <c r="S12" s="9"/>
      <c r="T12" s="16">
        <f t="shared" si="33"/>
        <v>15</v>
      </c>
      <c r="U12" s="15">
        <f t="shared" si="6"/>
        <v>3</v>
      </c>
      <c r="V12" s="15">
        <v>4</v>
      </c>
      <c r="W12" s="15">
        <f t="shared" si="7"/>
        <v>4</v>
      </c>
      <c r="X12" s="2">
        <v>1</v>
      </c>
      <c r="Y12" s="9"/>
      <c r="Z12" s="16">
        <f t="shared" si="34"/>
        <v>6</v>
      </c>
      <c r="AA12" s="15">
        <f t="shared" si="8"/>
        <v>4</v>
      </c>
      <c r="AB12" s="15">
        <v>5</v>
      </c>
      <c r="AC12" s="15">
        <f t="shared" si="9"/>
        <v>5</v>
      </c>
      <c r="AD12" s="2">
        <v>0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0</v>
      </c>
      <c r="AK12" s="9"/>
      <c r="AL12" s="16">
        <f t="shared" si="36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>
        <v>3</v>
      </c>
      <c r="AU12" s="15">
        <f t="shared" si="15"/>
        <v>3</v>
      </c>
      <c r="AV12" s="2">
        <v>0.5</v>
      </c>
      <c r="AW12" s="9"/>
      <c r="AX12" s="16">
        <f t="shared" si="38"/>
        <v>15</v>
      </c>
      <c r="AY12" s="15">
        <f t="shared" si="16"/>
        <v>3</v>
      </c>
      <c r="AZ12" s="15">
        <v>3</v>
      </c>
      <c r="BA12" s="15">
        <f t="shared" si="17"/>
        <v>3</v>
      </c>
      <c r="BB12" s="2">
        <v>0.5</v>
      </c>
      <c r="BC12" s="9"/>
      <c r="BD12" s="16">
        <f t="shared" si="39"/>
        <v>6</v>
      </c>
      <c r="BE12" s="15">
        <f t="shared" si="18"/>
        <v>4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>
        <v>3</v>
      </c>
      <c r="BM12" s="15">
        <f t="shared" si="21"/>
        <v>3</v>
      </c>
      <c r="BN12" s="2">
        <v>0.5</v>
      </c>
      <c r="BO12" s="9"/>
      <c r="BP12" s="16">
        <f t="shared" si="41"/>
        <v>6</v>
      </c>
      <c r="BQ12" s="15">
        <f t="shared" si="22"/>
        <v>4</v>
      </c>
      <c r="BR12" s="15">
        <v>5</v>
      </c>
      <c r="BS12" s="15">
        <f t="shared" si="23"/>
        <v>5</v>
      </c>
      <c r="BT12" s="2">
        <v>0</v>
      </c>
      <c r="BU12" s="9"/>
      <c r="BV12" s="16">
        <f t="shared" si="42"/>
        <v>15</v>
      </c>
      <c r="BW12" s="15">
        <f t="shared" si="24"/>
        <v>3</v>
      </c>
      <c r="BX12" s="15">
        <v>5</v>
      </c>
      <c r="BY12" s="15">
        <f t="shared" si="25"/>
        <v>5</v>
      </c>
      <c r="BZ12" s="2">
        <v>0</v>
      </c>
      <c r="CA12" s="9"/>
      <c r="CB12" s="16">
        <f t="shared" si="43"/>
        <v>6</v>
      </c>
      <c r="CC12" s="15">
        <f t="shared" si="26"/>
        <v>4</v>
      </c>
      <c r="CD12" s="15">
        <v>5</v>
      </c>
      <c r="CE12" s="15">
        <f t="shared" si="27"/>
        <v>5</v>
      </c>
      <c r="CF12" s="2">
        <v>0</v>
      </c>
      <c r="CG12" s="9"/>
      <c r="CH12" s="16">
        <f t="shared" si="44"/>
        <v>15</v>
      </c>
      <c r="CI12" s="15">
        <f t="shared" si="28"/>
        <v>3</v>
      </c>
      <c r="CJ12" s="15">
        <v>4</v>
      </c>
      <c r="CK12" s="15">
        <f t="shared" si="29"/>
        <v>4</v>
      </c>
      <c r="CL12" s="2"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4</v>
      </c>
      <c r="E13" s="15">
        <f t="shared" si="1"/>
        <v>4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0</v>
      </c>
      <c r="M13" s="9"/>
      <c r="N13" s="16">
        <f t="shared" si="32"/>
        <v>16</v>
      </c>
      <c r="O13" s="15">
        <f t="shared" si="4"/>
        <v>5</v>
      </c>
      <c r="P13" s="15">
        <v>5</v>
      </c>
      <c r="Q13" s="15">
        <f t="shared" si="5"/>
        <v>5</v>
      </c>
      <c r="R13" s="2">
        <v>1</v>
      </c>
      <c r="S13" s="9"/>
      <c r="T13" s="16">
        <f t="shared" si="33"/>
        <v>16</v>
      </c>
      <c r="U13" s="15">
        <f t="shared" si="6"/>
        <v>5</v>
      </c>
      <c r="V13" s="15">
        <v>4</v>
      </c>
      <c r="W13" s="15">
        <f t="shared" si="7"/>
        <v>4</v>
      </c>
      <c r="X13" s="2">
        <v>1</v>
      </c>
      <c r="Y13" s="9"/>
      <c r="Z13" s="16">
        <f t="shared" si="34"/>
        <v>7</v>
      </c>
      <c r="AA13" s="15">
        <f t="shared" si="8"/>
        <v>4</v>
      </c>
      <c r="AB13" s="15">
        <v>4</v>
      </c>
      <c r="AC13" s="15">
        <f t="shared" si="9"/>
        <v>4</v>
      </c>
      <c r="AD13" s="2">
        <v>0.5</v>
      </c>
      <c r="AE13" s="9"/>
      <c r="AF13" s="16">
        <f t="shared" si="35"/>
        <v>16</v>
      </c>
      <c r="AG13" s="15">
        <f t="shared" si="10"/>
        <v>5</v>
      </c>
      <c r="AH13" s="15">
        <v>5</v>
      </c>
      <c r="AI13" s="15">
        <f t="shared" si="11"/>
        <v>5</v>
      </c>
      <c r="AJ13" s="2">
        <v>1</v>
      </c>
      <c r="AK13" s="9"/>
      <c r="AL13" s="16">
        <f t="shared" si="36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5</v>
      </c>
      <c r="AT13" s="15">
        <v>5</v>
      </c>
      <c r="AU13" s="15">
        <f t="shared" si="15"/>
        <v>5</v>
      </c>
      <c r="AV13" s="2">
        <v>0.5</v>
      </c>
      <c r="AW13" s="9"/>
      <c r="AX13" s="16">
        <f t="shared" si="38"/>
        <v>16</v>
      </c>
      <c r="AY13" s="15">
        <f t="shared" si="16"/>
        <v>5</v>
      </c>
      <c r="AZ13" s="15">
        <v>6</v>
      </c>
      <c r="BA13" s="15">
        <f t="shared" si="17"/>
        <v>6</v>
      </c>
      <c r="BB13" s="2">
        <v>0</v>
      </c>
      <c r="BC13" s="9"/>
      <c r="BD13" s="16">
        <f t="shared" si="39"/>
        <v>7</v>
      </c>
      <c r="BE13" s="15">
        <f t="shared" si="18"/>
        <v>4</v>
      </c>
      <c r="BF13" s="15">
        <v>4</v>
      </c>
      <c r="BG13" s="15">
        <f t="shared" si="19"/>
        <v>4</v>
      </c>
      <c r="BH13" s="2">
        <v>1</v>
      </c>
      <c r="BI13" s="9"/>
      <c r="BJ13" s="16">
        <f t="shared" si="40"/>
        <v>16</v>
      </c>
      <c r="BK13" s="15">
        <f t="shared" si="20"/>
        <v>5</v>
      </c>
      <c r="BL13" s="15">
        <v>5</v>
      </c>
      <c r="BM13" s="15">
        <f t="shared" si="21"/>
        <v>5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4</v>
      </c>
      <c r="BS13" s="15">
        <f t="shared" si="23"/>
        <v>4</v>
      </c>
      <c r="BT13" s="2">
        <v>1</v>
      </c>
      <c r="BU13" s="9"/>
      <c r="BV13" s="16">
        <f t="shared" si="42"/>
        <v>16</v>
      </c>
      <c r="BW13" s="15">
        <f t="shared" si="24"/>
        <v>5</v>
      </c>
      <c r="BX13" s="15">
        <v>5</v>
      </c>
      <c r="BY13" s="15">
        <f t="shared" si="25"/>
        <v>5</v>
      </c>
      <c r="BZ13" s="2">
        <v>0</v>
      </c>
      <c r="CA13" s="9"/>
      <c r="CB13" s="16">
        <f t="shared" si="43"/>
        <v>7</v>
      </c>
      <c r="CC13" s="15">
        <f t="shared" si="26"/>
        <v>4</v>
      </c>
      <c r="CD13" s="15">
        <v>4</v>
      </c>
      <c r="CE13" s="15">
        <f t="shared" si="27"/>
        <v>4</v>
      </c>
      <c r="CF13" s="2">
        <v>0.5</v>
      </c>
      <c r="CG13" s="9"/>
      <c r="CH13" s="16">
        <f t="shared" si="44"/>
        <v>16</v>
      </c>
      <c r="CI13" s="15">
        <f t="shared" si="28"/>
        <v>5</v>
      </c>
      <c r="CJ13" s="15">
        <v>6</v>
      </c>
      <c r="CK13" s="15">
        <f t="shared" si="29"/>
        <v>6</v>
      </c>
      <c r="CL13" s="2">
        <v>0.5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5</v>
      </c>
      <c r="K14" s="15">
        <f t="shared" si="3"/>
        <v>5</v>
      </c>
      <c r="L14" s="2">
        <v>0</v>
      </c>
      <c r="M14" s="9"/>
      <c r="N14" s="16">
        <f t="shared" si="32"/>
        <v>17</v>
      </c>
      <c r="O14" s="15">
        <f t="shared" si="4"/>
        <v>4</v>
      </c>
      <c r="P14" s="15">
        <v>4</v>
      </c>
      <c r="Q14" s="15">
        <f t="shared" si="5"/>
        <v>4</v>
      </c>
      <c r="R14" s="2">
        <v>1</v>
      </c>
      <c r="S14" s="9"/>
      <c r="T14" s="16">
        <f t="shared" si="33"/>
        <v>17</v>
      </c>
      <c r="U14" s="15">
        <f t="shared" si="6"/>
        <v>4</v>
      </c>
      <c r="V14" s="15">
        <v>5</v>
      </c>
      <c r="W14" s="15">
        <f t="shared" si="7"/>
        <v>5</v>
      </c>
      <c r="X14" s="2">
        <v>0.5</v>
      </c>
      <c r="Y14" s="9"/>
      <c r="Z14" s="16">
        <f t="shared" si="34"/>
        <v>8</v>
      </c>
      <c r="AA14" s="15">
        <f t="shared" si="8"/>
        <v>3</v>
      </c>
      <c r="AB14" s="15">
        <v>4</v>
      </c>
      <c r="AC14" s="15">
        <f t="shared" si="9"/>
        <v>4</v>
      </c>
      <c r="AD14" s="2">
        <v>0.5</v>
      </c>
      <c r="AE14" s="9"/>
      <c r="AF14" s="16">
        <f t="shared" si="35"/>
        <v>17</v>
      </c>
      <c r="AG14" s="15">
        <f t="shared" si="10"/>
        <v>4</v>
      </c>
      <c r="AH14" s="15">
        <v>4</v>
      </c>
      <c r="AI14" s="15">
        <f t="shared" si="11"/>
        <v>4</v>
      </c>
      <c r="AJ14" s="2">
        <v>1</v>
      </c>
      <c r="AK14" s="9"/>
      <c r="AL14" s="16">
        <f t="shared" si="36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4</v>
      </c>
      <c r="AT14" s="15">
        <v>4</v>
      </c>
      <c r="AU14" s="15">
        <f t="shared" si="15"/>
        <v>4</v>
      </c>
      <c r="AV14" s="2">
        <v>0.5</v>
      </c>
      <c r="AW14" s="9"/>
      <c r="AX14" s="16">
        <f t="shared" si="38"/>
        <v>17</v>
      </c>
      <c r="AY14" s="15">
        <f t="shared" si="16"/>
        <v>4</v>
      </c>
      <c r="AZ14" s="15">
        <v>5</v>
      </c>
      <c r="BA14" s="15">
        <f t="shared" si="17"/>
        <v>5</v>
      </c>
      <c r="BB14" s="2">
        <v>0</v>
      </c>
      <c r="BC14" s="9"/>
      <c r="BD14" s="16">
        <f t="shared" si="39"/>
        <v>8</v>
      </c>
      <c r="BE14" s="15">
        <f t="shared" si="18"/>
        <v>3</v>
      </c>
      <c r="BF14" s="15">
        <v>4</v>
      </c>
      <c r="BG14" s="15">
        <f t="shared" si="19"/>
        <v>4</v>
      </c>
      <c r="BH14" s="2">
        <v>0</v>
      </c>
      <c r="BI14" s="9"/>
      <c r="BJ14" s="16">
        <f t="shared" si="40"/>
        <v>17</v>
      </c>
      <c r="BK14" s="15">
        <f t="shared" si="20"/>
        <v>4</v>
      </c>
      <c r="BL14" s="15">
        <v>5</v>
      </c>
      <c r="BM14" s="15">
        <f t="shared" si="21"/>
        <v>5</v>
      </c>
      <c r="BN14" s="2">
        <v>0</v>
      </c>
      <c r="BO14" s="9"/>
      <c r="BP14" s="16">
        <f t="shared" si="41"/>
        <v>8</v>
      </c>
      <c r="BQ14" s="15">
        <f t="shared" si="22"/>
        <v>3</v>
      </c>
      <c r="BR14" s="15">
        <v>4</v>
      </c>
      <c r="BS14" s="15">
        <f t="shared" si="23"/>
        <v>4</v>
      </c>
      <c r="BT14" s="2">
        <v>0.5</v>
      </c>
      <c r="BU14" s="9"/>
      <c r="BV14" s="16">
        <f t="shared" si="42"/>
        <v>17</v>
      </c>
      <c r="BW14" s="15">
        <f t="shared" si="24"/>
        <v>4</v>
      </c>
      <c r="BX14" s="15">
        <v>3</v>
      </c>
      <c r="BY14" s="15">
        <f t="shared" si="25"/>
        <v>3</v>
      </c>
      <c r="BZ14" s="2">
        <v>1</v>
      </c>
      <c r="CA14" s="9"/>
      <c r="CB14" s="16">
        <f t="shared" si="43"/>
        <v>8</v>
      </c>
      <c r="CC14" s="15">
        <f t="shared" si="26"/>
        <v>3</v>
      </c>
      <c r="CD14" s="15">
        <v>3</v>
      </c>
      <c r="CE14" s="15">
        <f t="shared" si="27"/>
        <v>3</v>
      </c>
      <c r="CF14" s="2">
        <v>1</v>
      </c>
      <c r="CG14" s="9"/>
      <c r="CH14" s="16">
        <f t="shared" si="44"/>
        <v>17</v>
      </c>
      <c r="CI14" s="15">
        <f t="shared" si="28"/>
        <v>4</v>
      </c>
      <c r="CJ14" s="15">
        <v>4</v>
      </c>
      <c r="CK14" s="15">
        <f t="shared" si="29"/>
        <v>4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5</v>
      </c>
      <c r="E15" s="15">
        <f t="shared" si="1"/>
        <v>5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0</v>
      </c>
      <c r="S15" s="9"/>
      <c r="T15" s="16">
        <f t="shared" si="33"/>
        <v>18</v>
      </c>
      <c r="U15" s="15">
        <f t="shared" si="6"/>
        <v>5</v>
      </c>
      <c r="V15" s="15">
        <v>5</v>
      </c>
      <c r="W15" s="15">
        <f t="shared" si="7"/>
        <v>5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>
        <v>5</v>
      </c>
      <c r="AC15" s="15">
        <f t="shared" si="9"/>
        <v>5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>
        <v>6</v>
      </c>
      <c r="AI15" s="15">
        <f t="shared" si="11"/>
        <v>6</v>
      </c>
      <c r="AJ15" s="2">
        <v>0.5</v>
      </c>
      <c r="AK15" s="9"/>
      <c r="AL15" s="16">
        <f t="shared" si="36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>
        <v>4</v>
      </c>
      <c r="AU15" s="15">
        <f t="shared" si="15"/>
        <v>4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>
        <v>5</v>
      </c>
      <c r="BA15" s="15">
        <f t="shared" si="17"/>
        <v>5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5</v>
      </c>
      <c r="BM15" s="15">
        <f t="shared" si="21"/>
        <v>5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5</v>
      </c>
      <c r="BS15" s="15">
        <f t="shared" si="23"/>
        <v>5</v>
      </c>
      <c r="BT15" s="2">
        <v>0.5</v>
      </c>
      <c r="BU15" s="9"/>
      <c r="BV15" s="16">
        <f t="shared" si="42"/>
        <v>18</v>
      </c>
      <c r="BW15" s="15">
        <f t="shared" si="24"/>
        <v>5</v>
      </c>
      <c r="BX15" s="15">
        <v>4</v>
      </c>
      <c r="BY15" s="15">
        <f t="shared" si="25"/>
        <v>4</v>
      </c>
      <c r="BZ15" s="2">
        <v>1</v>
      </c>
      <c r="CA15" s="9"/>
      <c r="CB15" s="16">
        <f t="shared" si="43"/>
        <v>9</v>
      </c>
      <c r="CC15" s="15">
        <f t="shared" si="26"/>
        <v>5</v>
      </c>
      <c r="CD15" s="15">
        <v>6</v>
      </c>
      <c r="CE15" s="15">
        <f t="shared" si="27"/>
        <v>6</v>
      </c>
      <c r="CF15" s="2">
        <v>0.5</v>
      </c>
      <c r="CG15" s="9"/>
      <c r="CH15" s="16">
        <f t="shared" si="44"/>
        <v>18</v>
      </c>
      <c r="CI15" s="15">
        <f t="shared" si="28"/>
        <v>5</v>
      </c>
      <c r="CJ15" s="15">
        <v>5</v>
      </c>
      <c r="CK15" s="15">
        <f t="shared" si="29"/>
        <v>5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41</v>
      </c>
      <c r="E16" s="15">
        <f>SUM(E7:E15)</f>
        <v>41</v>
      </c>
      <c r="F16" s="15">
        <f>SUM(F7:F15)</f>
        <v>6</v>
      </c>
      <c r="G16" s="9"/>
      <c r="H16" s="10" t="s">
        <v>38</v>
      </c>
      <c r="I16" s="15">
        <f>SUM(I7:I15)</f>
        <v>35</v>
      </c>
      <c r="J16" s="15">
        <f>SUM(J7:J15)</f>
        <v>45</v>
      </c>
      <c r="K16" s="15">
        <f>SUM(K7:K15)</f>
        <v>45</v>
      </c>
      <c r="L16" s="2">
        <f>SUM(L7:L15)</f>
        <v>3</v>
      </c>
      <c r="M16" s="9"/>
      <c r="N16" s="10" t="s">
        <v>38</v>
      </c>
      <c r="O16" s="15">
        <f>SUM(O7:O15)</f>
        <v>36</v>
      </c>
      <c r="P16" s="15">
        <f>SUM(P7:P15)</f>
        <v>41</v>
      </c>
      <c r="Q16" s="15">
        <f>SUM(Q7:Q15)</f>
        <v>41</v>
      </c>
      <c r="R16" s="2">
        <f>SUM(R7:R15)</f>
        <v>5.5</v>
      </c>
      <c r="S16" s="9"/>
      <c r="T16" s="10" t="s">
        <v>38</v>
      </c>
      <c r="U16" s="15">
        <f>SUM(U7:U15)</f>
        <v>36</v>
      </c>
      <c r="V16" s="15">
        <f>SUM(V7:V15)</f>
        <v>38</v>
      </c>
      <c r="W16" s="15">
        <f>SUM(W7:W15)</f>
        <v>38</v>
      </c>
      <c r="X16" s="2">
        <f>SUM(X7:X15)</f>
        <v>7.5</v>
      </c>
      <c r="Y16" s="9"/>
      <c r="Z16" s="10" t="s">
        <v>38</v>
      </c>
      <c r="AA16" s="15">
        <f>SUM(AA7:AA15)</f>
        <v>35</v>
      </c>
      <c r="AB16" s="15">
        <f>SUM(AB7:AB15)</f>
        <v>39</v>
      </c>
      <c r="AC16" s="15">
        <f>SUM(AC7:AC15)</f>
        <v>39</v>
      </c>
      <c r="AD16" s="2">
        <f>SUM(AD7:AD15)</f>
        <v>4</v>
      </c>
      <c r="AE16" s="9"/>
      <c r="AF16" s="10" t="s">
        <v>38</v>
      </c>
      <c r="AG16" s="15">
        <f>SUM(AG7:AG15)</f>
        <v>36</v>
      </c>
      <c r="AH16" s="15">
        <f>SUM(AH7:AH15)</f>
        <v>37</v>
      </c>
      <c r="AI16" s="15">
        <f>SUM(AI7:AI15)</f>
        <v>37</v>
      </c>
      <c r="AJ16" s="2">
        <f>SUM(AJ7:AJ15)</f>
        <v>6.5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38</v>
      </c>
      <c r="AU16" s="15">
        <f>SUM(AU7:AU15)</f>
        <v>38</v>
      </c>
      <c r="AV16" s="2">
        <f>SUM(AV7:AV15)</f>
        <v>4.5</v>
      </c>
      <c r="AW16" s="9"/>
      <c r="AX16" s="10" t="s">
        <v>38</v>
      </c>
      <c r="AY16" s="15">
        <f>SUM(AY7:AY15)</f>
        <v>36</v>
      </c>
      <c r="AZ16" s="15">
        <f>SUM(AZ7:AZ15)</f>
        <v>43</v>
      </c>
      <c r="BA16" s="15">
        <f>SUM(BA7:BA15)</f>
        <v>43</v>
      </c>
      <c r="BB16" s="2">
        <f>SUM(BB7:BB15)</f>
        <v>2.5</v>
      </c>
      <c r="BC16" s="9"/>
      <c r="BD16" s="10" t="s">
        <v>38</v>
      </c>
      <c r="BE16" s="15">
        <f>SUM(BE7:BE15)</f>
        <v>35</v>
      </c>
      <c r="BF16" s="15">
        <f>SUM(BF7:BF15)</f>
        <v>38</v>
      </c>
      <c r="BG16" s="15">
        <f>SUM(BG7:BG15)</f>
        <v>38</v>
      </c>
      <c r="BH16" s="2">
        <f>SUM(BH7:BH15)</f>
        <v>4.5</v>
      </c>
      <c r="BI16" s="9"/>
      <c r="BJ16" s="10" t="s">
        <v>38</v>
      </c>
      <c r="BK16" s="15">
        <f>SUM(BK7:BK15)</f>
        <v>36</v>
      </c>
      <c r="BL16" s="15">
        <f>SUM(BL7:BL15)</f>
        <v>40</v>
      </c>
      <c r="BM16" s="15">
        <f>SUM(BM7:BM15)</f>
        <v>40</v>
      </c>
      <c r="BN16" s="2">
        <f>SUM(BN7:BN15)</f>
        <v>3.5</v>
      </c>
      <c r="BO16" s="9"/>
      <c r="BP16" s="10" t="s">
        <v>38</v>
      </c>
      <c r="BQ16" s="15">
        <f>SUM(BQ7:BQ15)</f>
        <v>35</v>
      </c>
      <c r="BR16" s="15">
        <f>SUM(BR7:BR15)</f>
        <v>41</v>
      </c>
      <c r="BS16" s="15">
        <f>SUM(BS7:BS15)</f>
        <v>41</v>
      </c>
      <c r="BT16" s="2">
        <f>SUM(BT7:BT15)</f>
        <v>3.5</v>
      </c>
      <c r="BU16" s="9"/>
      <c r="BV16" s="10" t="s">
        <v>38</v>
      </c>
      <c r="BW16" s="15">
        <f>SUM(BW7:BW15)</f>
        <v>36</v>
      </c>
      <c r="BX16" s="15">
        <f>SUM(BX7:BX15)</f>
        <v>37</v>
      </c>
      <c r="BY16" s="15">
        <f>SUM(BY7:BY15)</f>
        <v>37</v>
      </c>
      <c r="BZ16" s="2">
        <f>SUM(BZ7:BZ15)</f>
        <v>3</v>
      </c>
      <c r="CA16" s="9"/>
      <c r="CB16" s="10" t="s">
        <v>38</v>
      </c>
      <c r="CC16" s="15">
        <f>SUM(CC7:CC15)</f>
        <v>35</v>
      </c>
      <c r="CD16" s="15">
        <f>SUM(CD7:CD15)</f>
        <v>41</v>
      </c>
      <c r="CE16" s="15">
        <f>SUM(CE7:CE15)</f>
        <v>41</v>
      </c>
      <c r="CF16" s="2">
        <f>SUM(CF7:CF15)</f>
        <v>2.5</v>
      </c>
      <c r="CG16" s="9"/>
      <c r="CH16" s="10" t="s">
        <v>38</v>
      </c>
      <c r="CI16" s="15">
        <f>SUM(CI7:CI15)</f>
        <v>36</v>
      </c>
      <c r="CJ16" s="15">
        <f>SUM(CJ7:CJ15)</f>
        <v>43</v>
      </c>
      <c r="CK16" s="15">
        <f>SUM(CK7:CK15)</f>
        <v>43</v>
      </c>
      <c r="CL16" s="2">
        <f>SUM(CL7:CL15)</f>
        <v>5.5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1</v>
      </c>
      <c r="G18" s="9"/>
      <c r="K18" t="s">
        <v>113</v>
      </c>
      <c r="L18" s="2">
        <v>0</v>
      </c>
      <c r="M18" s="9"/>
      <c r="Q18" t="s">
        <v>113</v>
      </c>
      <c r="R18" s="38">
        <v>1</v>
      </c>
      <c r="S18" s="9"/>
      <c r="W18" t="s">
        <v>113</v>
      </c>
      <c r="X18" s="2">
        <v>1</v>
      </c>
      <c r="Y18" s="9"/>
      <c r="AC18" t="s">
        <v>113</v>
      </c>
      <c r="AD18" s="2">
        <v>0</v>
      </c>
      <c r="AE18" s="9"/>
      <c r="AI18" t="s">
        <v>113</v>
      </c>
      <c r="AJ18" s="2">
        <v>1</v>
      </c>
      <c r="AK18" s="9"/>
      <c r="AO18" t="s">
        <v>113</v>
      </c>
      <c r="AQ18" s="9"/>
      <c r="AU18" t="s">
        <v>113</v>
      </c>
      <c r="AV18" s="2">
        <v>1</v>
      </c>
      <c r="AW18" s="9"/>
      <c r="BA18" t="s">
        <v>113</v>
      </c>
      <c r="BB18" s="2">
        <v>0</v>
      </c>
      <c r="BC18" s="9"/>
      <c r="BG18" t="s">
        <v>113</v>
      </c>
      <c r="BH18" s="2">
        <v>0.5</v>
      </c>
      <c r="BI18" s="9"/>
      <c r="BM18" t="s">
        <v>113</v>
      </c>
      <c r="BN18" s="2">
        <v>0</v>
      </c>
      <c r="BO18" s="9"/>
      <c r="BS18" t="s">
        <v>113</v>
      </c>
      <c r="BT18" s="2">
        <v>0</v>
      </c>
      <c r="BU18" s="9"/>
      <c r="BY18" t="s">
        <v>113</v>
      </c>
      <c r="BZ18" s="2">
        <v>0</v>
      </c>
      <c r="CA18" s="9"/>
      <c r="CE18" t="s">
        <v>113</v>
      </c>
      <c r="CF18" s="2">
        <v>0</v>
      </c>
      <c r="CG18" s="9"/>
      <c r="CK18" t="s">
        <v>113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7</v>
      </c>
      <c r="G20" s="9"/>
      <c r="K20" t="s">
        <v>114</v>
      </c>
      <c r="L20" s="17">
        <f>SUM(L16:L19)</f>
        <v>3</v>
      </c>
      <c r="M20" s="9"/>
      <c r="Q20" t="s">
        <v>114</v>
      </c>
      <c r="R20" s="17">
        <f>SUM(R16:R19)</f>
        <v>6.5</v>
      </c>
      <c r="S20" s="9"/>
      <c r="W20" t="s">
        <v>114</v>
      </c>
      <c r="X20" s="17">
        <f>SUM(X16:X19)</f>
        <v>8.5</v>
      </c>
      <c r="Y20" s="9"/>
      <c r="AC20" t="s">
        <v>114</v>
      </c>
      <c r="AD20" s="17">
        <f>SUM(AD16:AD19)</f>
        <v>4</v>
      </c>
      <c r="AE20" s="9"/>
      <c r="AI20" t="s">
        <v>114</v>
      </c>
      <c r="AJ20" s="17">
        <f>SUM(AJ16:AJ19)</f>
        <v>7.5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5.5</v>
      </c>
      <c r="AW20" s="9"/>
      <c r="BA20" t="s">
        <v>114</v>
      </c>
      <c r="BB20" s="17">
        <f>SUM(BB16:BB19)</f>
        <v>2.5</v>
      </c>
      <c r="BC20" s="9"/>
      <c r="BG20" t="s">
        <v>114</v>
      </c>
      <c r="BH20" s="17">
        <f>SUM(BH16:BH19)</f>
        <v>5</v>
      </c>
      <c r="BI20" s="9"/>
      <c r="BM20" t="s">
        <v>114</v>
      </c>
      <c r="BN20" s="17">
        <f>SUM(BN16:BN19)</f>
        <v>3.5</v>
      </c>
      <c r="BO20" s="9"/>
      <c r="BS20" t="s">
        <v>114</v>
      </c>
      <c r="BT20" s="17">
        <f>SUM(BT16:BT19)</f>
        <v>3.5</v>
      </c>
      <c r="BU20" s="9"/>
      <c r="BY20" t="s">
        <v>114</v>
      </c>
      <c r="BZ20" s="17">
        <f>SUM(BZ16:BZ19)</f>
        <v>3</v>
      </c>
      <c r="CA20" s="9"/>
      <c r="CE20" t="s">
        <v>114</v>
      </c>
      <c r="CF20" s="17">
        <f>SUM(CF16:CF19)</f>
        <v>2.5</v>
      </c>
      <c r="CG20" s="9"/>
      <c r="CK20" t="s">
        <v>114</v>
      </c>
      <c r="CL20" s="17">
        <f>SUM(CL16:CL19)</f>
        <v>6.5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5</v>
      </c>
      <c r="G22" s="9"/>
      <c r="K22" t="s">
        <v>56</v>
      </c>
      <c r="L22" s="2">
        <f>IF(J16=0,0,K16-I16)</f>
        <v>10</v>
      </c>
      <c r="M22" s="9"/>
      <c r="Q22" t="s">
        <v>56</v>
      </c>
      <c r="R22" s="40">
        <f>IF(P16=0,0,Q16-O16)</f>
        <v>5</v>
      </c>
      <c r="S22" s="9"/>
      <c r="W22" t="s">
        <v>56</v>
      </c>
      <c r="X22" s="2">
        <f>IF(V16=0,0,W16-U16)</f>
        <v>2</v>
      </c>
      <c r="Y22" s="9"/>
      <c r="AC22" t="s">
        <v>56</v>
      </c>
      <c r="AD22" s="2">
        <f>IF(AB16=0,0,AC16-AA16)</f>
        <v>4</v>
      </c>
      <c r="AE22" s="9"/>
      <c r="AI22" t="s">
        <v>56</v>
      </c>
      <c r="AJ22" s="2">
        <f>IF(AH16=0,0,AI16-AG16)</f>
        <v>1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2</v>
      </c>
      <c r="AW22" s="9"/>
      <c r="BA22" t="s">
        <v>56</v>
      </c>
      <c r="BB22" s="2">
        <f>IF(AZ16=0,0,BA16-AY16)</f>
        <v>7</v>
      </c>
      <c r="BC22" s="9"/>
      <c r="BG22" t="s">
        <v>56</v>
      </c>
      <c r="BH22" s="2">
        <f>IF(BF16=0,0,BG16-BE16)</f>
        <v>3</v>
      </c>
      <c r="BI22" s="9"/>
      <c r="BM22" t="s">
        <v>56</v>
      </c>
      <c r="BN22" s="2">
        <f>IF(BL16=0,0,BM16-BK16)</f>
        <v>4</v>
      </c>
      <c r="BO22" s="9"/>
      <c r="BS22" t="s">
        <v>56</v>
      </c>
      <c r="BT22" s="2">
        <f>IF(BR16=0,0,BS16-BQ16)</f>
        <v>6</v>
      </c>
      <c r="BU22" s="9"/>
      <c r="BY22" t="s">
        <v>56</v>
      </c>
      <c r="BZ22" s="2">
        <f>IF(BX16=0,0,BY16-BW16)</f>
        <v>1</v>
      </c>
      <c r="CA22" s="9"/>
      <c r="CE22" t="s">
        <v>56</v>
      </c>
      <c r="CF22" s="2">
        <f>IF(CD16=0,0,CE16-CC16)</f>
        <v>6</v>
      </c>
      <c r="CG22" s="9"/>
      <c r="CK22" t="s">
        <v>56</v>
      </c>
      <c r="CL22" s="2">
        <f>IF(CJ16=0,0,CK16-CI16)</f>
        <v>7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W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T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T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7</v>
      </c>
      <c r="D29" s="2">
        <f t="shared" ref="D29:D43" si="45">C29</f>
        <v>7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5.2</v>
      </c>
      <c r="K29" s="40">
        <f>MIN(J7,AB7,AN7,BF7,BR7,CD7)</f>
        <v>5</v>
      </c>
      <c r="L29" s="15">
        <f>MAX(J7,AB7,AN7,BF7,BR7,CD7)</f>
        <v>6</v>
      </c>
      <c r="M29" s="20"/>
    </row>
    <row r="30" spans="1:91" x14ac:dyDescent="0.2">
      <c r="A30" s="20"/>
      <c r="B30" t="s">
        <v>41</v>
      </c>
      <c r="C30" s="2">
        <f>L20</f>
        <v>3</v>
      </c>
      <c r="D30" s="2"/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4.5999999999999996</v>
      </c>
      <c r="K30" s="40">
        <f t="shared" ref="K30:K37" si="48">MIN(J8,AB8,AN8,BF8,BR8,CD8)</f>
        <v>3</v>
      </c>
      <c r="L30" s="15">
        <f t="shared" ref="L30:L37" si="49">MAX(J8,AB8,AN8,BF8,BR8,CD8)</f>
        <v>6</v>
      </c>
      <c r="M30" s="20"/>
    </row>
    <row r="31" spans="1:91" x14ac:dyDescent="0.2">
      <c r="A31" s="20"/>
      <c r="B31" t="s">
        <v>42</v>
      </c>
      <c r="C31" s="2">
        <f>R20</f>
        <v>6.5</v>
      </c>
      <c r="D31" s="2">
        <f t="shared" si="45"/>
        <v>6.5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4.8</v>
      </c>
      <c r="K31" s="40">
        <f t="shared" si="48"/>
        <v>4</v>
      </c>
      <c r="L31" s="15">
        <f t="shared" si="49"/>
        <v>5</v>
      </c>
      <c r="M31" s="20"/>
    </row>
    <row r="32" spans="1:91" x14ac:dyDescent="0.2">
      <c r="A32" s="20"/>
      <c r="B32" t="s">
        <v>43</v>
      </c>
      <c r="C32" s="2">
        <f>X20</f>
        <v>8.5</v>
      </c>
      <c r="D32" s="2">
        <f t="shared" si="45"/>
        <v>8.5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3.8</v>
      </c>
      <c r="K32" s="40">
        <f t="shared" si="48"/>
        <v>3</v>
      </c>
      <c r="L32" s="15">
        <f t="shared" si="49"/>
        <v>4</v>
      </c>
      <c r="M32" s="20"/>
    </row>
    <row r="33" spans="1:18" x14ac:dyDescent="0.2">
      <c r="A33" s="20"/>
      <c r="B33" t="s">
        <v>44</v>
      </c>
      <c r="C33" s="2">
        <f>AD20</f>
        <v>4</v>
      </c>
      <c r="D33" s="2">
        <f t="shared" si="45"/>
        <v>4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3.8</v>
      </c>
      <c r="K33" s="40">
        <f t="shared" si="48"/>
        <v>3</v>
      </c>
      <c r="L33" s="15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7.5</v>
      </c>
      <c r="D34" s="2">
        <f t="shared" si="45"/>
        <v>7.5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4.5999999999999996</v>
      </c>
      <c r="K34" s="40">
        <f t="shared" si="48"/>
        <v>4</v>
      </c>
      <c r="L34" s="15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4.2</v>
      </c>
      <c r="K35" s="40">
        <f t="shared" si="48"/>
        <v>4</v>
      </c>
      <c r="L35" s="15">
        <f t="shared" si="49"/>
        <v>5</v>
      </c>
      <c r="M35" s="20"/>
    </row>
    <row r="36" spans="1:18" x14ac:dyDescent="0.2">
      <c r="A36" s="20"/>
      <c r="B36" t="s">
        <v>47</v>
      </c>
      <c r="C36" s="2">
        <f>AV20</f>
        <v>5.5</v>
      </c>
      <c r="D36" s="2">
        <f t="shared" si="45"/>
        <v>5.5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</v>
      </c>
      <c r="K36" s="40">
        <f t="shared" si="48"/>
        <v>3</v>
      </c>
      <c r="L36" s="15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2.5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5.8</v>
      </c>
      <c r="K37" s="40">
        <f t="shared" si="48"/>
        <v>5</v>
      </c>
      <c r="L37" s="15">
        <f t="shared" si="49"/>
        <v>7</v>
      </c>
      <c r="M37" s="20"/>
    </row>
    <row r="38" spans="1:18" x14ac:dyDescent="0.2">
      <c r="A38" s="20"/>
      <c r="B38" t="s">
        <v>49</v>
      </c>
      <c r="C38" s="2">
        <f>BH20</f>
        <v>5</v>
      </c>
      <c r="D38" s="2">
        <f t="shared" si="45"/>
        <v>5</v>
      </c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40.799999999999997</v>
      </c>
      <c r="K38" s="337">
        <f>SUM(K29:K37)</f>
        <v>34</v>
      </c>
      <c r="L38" s="337">
        <f>SUM(L29:L37)</f>
        <v>48</v>
      </c>
      <c r="M38" s="20"/>
    </row>
    <row r="39" spans="1:18" x14ac:dyDescent="0.2">
      <c r="A39" s="20"/>
      <c r="B39" t="s">
        <v>50</v>
      </c>
      <c r="C39" s="2">
        <f>BN20</f>
        <v>3.5</v>
      </c>
      <c r="D39" s="2">
        <f t="shared" si="45"/>
        <v>3.5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3.5</v>
      </c>
      <c r="D40" s="2">
        <f t="shared" si="45"/>
        <v>3.5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4.25</v>
      </c>
      <c r="K40" s="40">
        <f>MIN(D7,P7,V7,AH7,AZ7,BL7,BX7,CJ7)</f>
        <v>3</v>
      </c>
      <c r="L40" s="15">
        <f>MAX(D7,P7,V7,AH7,AZ7,BL7,BX7,CJ7)</f>
        <v>6</v>
      </c>
      <c r="M40" s="20"/>
    </row>
    <row r="41" spans="1:18" x14ac:dyDescent="0.2">
      <c r="A41" s="20"/>
      <c r="B41" t="s">
        <v>52</v>
      </c>
      <c r="C41" s="2">
        <f>BZ20</f>
        <v>3</v>
      </c>
      <c r="D41" s="2"/>
      <c r="E41" s="25">
        <f>IF(BX16&gt;0,1,0)</f>
        <v>1</v>
      </c>
      <c r="F41" s="2">
        <f t="shared" si="46"/>
        <v>1</v>
      </c>
      <c r="G41" s="20"/>
      <c r="I41" s="35">
        <v>11</v>
      </c>
      <c r="J41" s="123">
        <f t="shared" ref="J41:J48" si="50">AVERAGE(D8,P8,V8,AH8,AZ8,BL8,BX8,CJ8)</f>
        <v>4.5</v>
      </c>
      <c r="K41" s="40">
        <f t="shared" ref="K41:K48" si="51">MIN(D8,P8,V8,AH8,AZ8,BL8,BX8,CJ8)</f>
        <v>4</v>
      </c>
      <c r="L41" s="15">
        <f t="shared" ref="L41:L48" si="52">MAX(D8,P8,V8,AH8,AZ8,BL8,BX8,CJ8)</f>
        <v>6</v>
      </c>
      <c r="M41" s="20"/>
    </row>
    <row r="42" spans="1:18" x14ac:dyDescent="0.2">
      <c r="A42" s="20"/>
      <c r="B42" t="s">
        <v>53</v>
      </c>
      <c r="C42" s="2">
        <f>CF20</f>
        <v>2.5</v>
      </c>
      <c r="D42" s="2"/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3.25</v>
      </c>
      <c r="K42" s="40">
        <f t="shared" si="51"/>
        <v>2</v>
      </c>
      <c r="L42" s="15">
        <f t="shared" si="52"/>
        <v>4</v>
      </c>
      <c r="M42" s="20"/>
    </row>
    <row r="43" spans="1:18" x14ac:dyDescent="0.2">
      <c r="A43" s="20"/>
      <c r="B43" t="s">
        <v>54</v>
      </c>
      <c r="C43" s="26">
        <f>CL20</f>
        <v>6.5</v>
      </c>
      <c r="D43" s="26">
        <f t="shared" si="45"/>
        <v>6.5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5</v>
      </c>
      <c r="K43" s="40">
        <f t="shared" si="51"/>
        <v>3</v>
      </c>
      <c r="L43" s="15">
        <f t="shared" si="52"/>
        <v>7</v>
      </c>
      <c r="M43" s="20"/>
    </row>
    <row r="44" spans="1:18" x14ac:dyDescent="0.2">
      <c r="A44" s="20"/>
      <c r="B44" t="s">
        <v>38</v>
      </c>
      <c r="C44" s="2">
        <f>SUM(C29:C43)</f>
        <v>68.5</v>
      </c>
      <c r="D44" s="2">
        <f>SUM(D29:D43)</f>
        <v>57.5</v>
      </c>
      <c r="E44" s="25">
        <f>SUM(E29:E43)</f>
        <v>14</v>
      </c>
      <c r="F44" s="2">
        <f>SUM(F29:F43)</f>
        <v>14</v>
      </c>
      <c r="G44" s="20"/>
      <c r="I44" s="35">
        <v>14</v>
      </c>
      <c r="J44" s="123">
        <f t="shared" si="50"/>
        <v>4.5</v>
      </c>
      <c r="K44" s="40">
        <f t="shared" si="51"/>
        <v>4</v>
      </c>
      <c r="L44" s="15">
        <f t="shared" si="52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3.875</v>
      </c>
      <c r="K45" s="40">
        <f t="shared" si="51"/>
        <v>3</v>
      </c>
      <c r="L45" s="15">
        <f t="shared" si="52"/>
        <v>5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5</v>
      </c>
      <c r="K46" s="40">
        <f t="shared" si="51"/>
        <v>4</v>
      </c>
      <c r="L46" s="15">
        <f t="shared" si="52"/>
        <v>6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>
        <f t="shared" si="50"/>
        <v>4.5</v>
      </c>
      <c r="K47" s="40">
        <f t="shared" si="51"/>
        <v>3</v>
      </c>
      <c r="L47" s="15">
        <f t="shared" si="52"/>
        <v>6</v>
      </c>
      <c r="M47" s="20"/>
      <c r="R47" s="2"/>
    </row>
    <row r="48" spans="1:18" x14ac:dyDescent="0.2">
      <c r="A48" s="20"/>
      <c r="B48" t="s">
        <v>16</v>
      </c>
      <c r="C48" s="25">
        <f t="shared" si="53"/>
        <v>11</v>
      </c>
      <c r="G48" s="20"/>
      <c r="I48" s="35">
        <v>18</v>
      </c>
      <c r="J48" s="123">
        <f t="shared" si="50"/>
        <v>5.125</v>
      </c>
      <c r="K48" s="40">
        <f t="shared" si="51"/>
        <v>4</v>
      </c>
      <c r="L48" s="15">
        <f t="shared" si="52"/>
        <v>6</v>
      </c>
      <c r="M48" s="20"/>
      <c r="R48" s="2"/>
    </row>
    <row r="49" spans="1:18" x14ac:dyDescent="0.2">
      <c r="A49" s="20"/>
      <c r="B49" t="s">
        <v>30</v>
      </c>
      <c r="C49" s="25">
        <f t="shared" si="53"/>
        <v>56</v>
      </c>
      <c r="G49" s="20"/>
      <c r="I49" s="36" t="s">
        <v>120</v>
      </c>
      <c r="J49" s="37">
        <f>SUM(J40:J48)</f>
        <v>40</v>
      </c>
      <c r="K49" s="337">
        <f>SUM(K40:K48)</f>
        <v>30</v>
      </c>
      <c r="L49" s="337">
        <f>SUM(L40:L48)</f>
        <v>52</v>
      </c>
      <c r="M49" s="20"/>
      <c r="R49" s="2"/>
    </row>
    <row r="50" spans="1:18" x14ac:dyDescent="0.2">
      <c r="A50" s="20"/>
      <c r="B50" t="s">
        <v>121</v>
      </c>
      <c r="C50" s="25">
        <f t="shared" si="53"/>
        <v>45</v>
      </c>
      <c r="G50" s="20"/>
      <c r="H50" s="20"/>
      <c r="I50" s="20"/>
      <c r="J50" s="20"/>
      <c r="K50" s="339"/>
      <c r="L50" s="338"/>
      <c r="M50" s="20"/>
      <c r="R50" s="2"/>
    </row>
    <row r="51" spans="1:18" x14ac:dyDescent="0.2">
      <c r="A51" s="20"/>
      <c r="B51" t="s">
        <v>122</v>
      </c>
      <c r="C51" s="25">
        <f t="shared" si="53"/>
        <v>13</v>
      </c>
      <c r="G51" s="20"/>
      <c r="K51" s="40">
        <f>K38+K49</f>
        <v>64</v>
      </c>
      <c r="L51" s="40">
        <f>L38+L49</f>
        <v>100</v>
      </c>
      <c r="R51" s="2"/>
    </row>
    <row r="52" spans="1:18" x14ac:dyDescent="0.2">
      <c r="A52" s="20"/>
      <c r="B52" t="s">
        <v>12</v>
      </c>
      <c r="C52" s="25">
        <f t="shared" si="53"/>
        <v>1</v>
      </c>
      <c r="G52" s="20"/>
      <c r="R52" s="2"/>
    </row>
    <row r="53" spans="1:18" x14ac:dyDescent="0.2">
      <c r="A53" s="20"/>
      <c r="B53" t="s">
        <v>38</v>
      </c>
      <c r="C53" s="29">
        <f>SUM(C47:C52)</f>
        <v>126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3</v>
      </c>
      <c r="E56" s="31" t="str">
        <f t="shared" ref="E56:E64" si="55">IF(D56&lt;&gt;0,IF((D56-C56)=-1,"Birdie",IF((D56-C56)=-2,"Eagle",IF((D56-C56)=0,"Par",IF((D56-C56)=1,"bogey",IF((D56-C56)=2,"Double bogey","Other"))))),"  ")</f>
        <v>Birdie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4</v>
      </c>
      <c r="E57" s="31" t="str">
        <f t="shared" si="55"/>
        <v>Par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2</v>
      </c>
      <c r="E58" s="31" t="str">
        <f t="shared" si="55"/>
        <v>Birdie</v>
      </c>
      <c r="H58" t="s">
        <v>8</v>
      </c>
      <c r="I58" s="25">
        <f>COUNTIF(E56:E64,"Birdie")</f>
        <v>3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7</v>
      </c>
      <c r="E59" s="31" t="str">
        <f t="shared" si="55"/>
        <v>Other</v>
      </c>
      <c r="H59" t="s">
        <v>9</v>
      </c>
      <c r="I59" s="25">
        <f>COUNTIF(E56:E64,"Par")</f>
        <v>2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6</v>
      </c>
      <c r="E60" s="31" t="str">
        <f t="shared" si="55"/>
        <v>Double bogey</v>
      </c>
      <c r="H60" t="s">
        <v>125</v>
      </c>
      <c r="I60" s="25">
        <f>COUNTIF(E56:E64,"bogey")</f>
        <v>1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4</v>
      </c>
      <c r="E61" s="31" t="str">
        <f t="shared" si="55"/>
        <v>bogey</v>
      </c>
      <c r="H61" t="s">
        <v>126</v>
      </c>
      <c r="I61" s="25">
        <f>COUNTIF(E56:E64,"Double bogey")</f>
        <v>2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4</v>
      </c>
      <c r="E62" s="31" t="str">
        <f t="shared" si="55"/>
        <v>Birdie</v>
      </c>
      <c r="H62" t="s">
        <v>12</v>
      </c>
      <c r="I62" s="25">
        <f>COUNTIF(E56:E64,"Other")</f>
        <v>1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6</v>
      </c>
      <c r="E63" s="31" t="str">
        <f t="shared" si="55"/>
        <v>Double bogey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5</v>
      </c>
      <c r="E64" s="31" t="str">
        <f t="shared" si="55"/>
        <v>Par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5</v>
      </c>
      <c r="E67" s="31" t="str">
        <f t="shared" ref="E67:E75" si="57">IF(D67&lt;&gt;0,IF((D67-C67)=-1,"Birdie",IF((D67-C67)=-2,"Eagle",IF((D67-C67)=0,"Par",IF((D67-C67)=1,"bogey",IF((D67-C67)=2,"Double bogey","Other"))))),"  ")</f>
        <v>bogey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6</v>
      </c>
      <c r="E68" s="31" t="str">
        <f t="shared" si="57"/>
        <v>Double bogey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5</v>
      </c>
      <c r="E69" s="31" t="str">
        <f t="shared" si="57"/>
        <v>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4</v>
      </c>
      <c r="E70" s="31" t="str">
        <f t="shared" si="57"/>
        <v>Par</v>
      </c>
      <c r="H70" t="s">
        <v>9</v>
      </c>
      <c r="I70" s="25">
        <f>COUNTIF(E67:E75,"Par")</f>
        <v>2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4</v>
      </c>
      <c r="E71" s="31" t="str">
        <f t="shared" si="57"/>
        <v>bogey</v>
      </c>
      <c r="H71" t="s">
        <v>125</v>
      </c>
      <c r="I71" s="25">
        <f>COUNTIF(E67:E75,"bogey")</f>
        <v>4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4</v>
      </c>
      <c r="E72" s="31" t="str">
        <f t="shared" si="57"/>
        <v>Par</v>
      </c>
      <c r="H72" t="s">
        <v>126</v>
      </c>
      <c r="I72" s="25">
        <f>COUNTIF(E67:E75,"Double bogey")</f>
        <v>3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5</v>
      </c>
      <c r="E73" s="31" t="str">
        <f t="shared" si="57"/>
        <v>bogey</v>
      </c>
      <c r="H73" t="s">
        <v>12</v>
      </c>
      <c r="I73" s="25">
        <f>COUNTIF(E67:E75,"Other")</f>
        <v>0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5</v>
      </c>
      <c r="E74" s="31" t="str">
        <f t="shared" si="57"/>
        <v>Double bogey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7</v>
      </c>
      <c r="E75" s="31" t="str">
        <f t="shared" si="57"/>
        <v>Double 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4</v>
      </c>
      <c r="E78" s="31" t="str">
        <f t="shared" ref="E78:E86" si="59">IF(D78&lt;&gt;0,IF((D78-C78)=-1,"Birdie",IF((D78-C78)=-2,"Eagle",IF((D78-C78)=0,"Par",IF((D78-C78)=1,"bogey",IF((D78-C78)=2,"Double bogey","Other"))))),"  ")</f>
        <v>Par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5</v>
      </c>
      <c r="E79" s="31" t="str">
        <f t="shared" si="59"/>
        <v>bogey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4</v>
      </c>
      <c r="E80" s="31" t="str">
        <f t="shared" si="59"/>
        <v>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5</v>
      </c>
      <c r="E81" s="31" t="str">
        <f t="shared" si="59"/>
        <v>bogey</v>
      </c>
      <c r="H81" t="s">
        <v>9</v>
      </c>
      <c r="I81" s="25">
        <f>COUNTIF(E78:E86,"Par")</f>
        <v>4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4</v>
      </c>
      <c r="E82" s="31" t="str">
        <f t="shared" si="59"/>
        <v>Par</v>
      </c>
      <c r="H82" t="s">
        <v>125</v>
      </c>
      <c r="I82" s="25">
        <f>COUNTIF(E78:E86,"bogey")</f>
        <v>5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4</v>
      </c>
      <c r="E83" s="31" t="str">
        <f t="shared" si="59"/>
        <v>bogey</v>
      </c>
      <c r="H83" t="s">
        <v>126</v>
      </c>
      <c r="I83" s="25">
        <f>COUNTIF(E78:E86,"Double bogey")</f>
        <v>0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5</v>
      </c>
      <c r="E84" s="31" t="str">
        <f t="shared" si="59"/>
        <v>Par</v>
      </c>
      <c r="H84" t="s">
        <v>12</v>
      </c>
      <c r="I84" s="25">
        <f>COUNTIF(E78:E86,"Other")</f>
        <v>0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4</v>
      </c>
      <c r="E85" s="31" t="str">
        <f t="shared" si="59"/>
        <v>Par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6</v>
      </c>
      <c r="E86" s="31" t="str">
        <f t="shared" si="59"/>
        <v>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4</v>
      </c>
      <c r="E89" s="31" t="str">
        <f t="shared" ref="E89:E97" si="61">IF(D89&lt;&gt;0,IF((D89-C89)=-1,"Birdie",IF((D89-C89)=-2,"Eagle",IF((D89-C89)=0,"Par",IF((D89-C89)=1,"bogey",IF((D89-C89)=2,"Double bogey","Other"))))),"  ")</f>
        <v>Par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4</v>
      </c>
      <c r="E90" s="31" t="str">
        <f t="shared" si="61"/>
        <v>Par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3</v>
      </c>
      <c r="E91" s="31" t="str">
        <f t="shared" si="61"/>
        <v>Par</v>
      </c>
      <c r="H91" t="s">
        <v>8</v>
      </c>
      <c r="I91" s="25">
        <f>COUNTIF(E89:E97,"Birdie")</f>
        <v>1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5</v>
      </c>
      <c r="E92" s="31" t="str">
        <f t="shared" si="61"/>
        <v>bogey</v>
      </c>
      <c r="H92" t="s">
        <v>9</v>
      </c>
      <c r="I92" s="25">
        <f>COUNTIF(E89:E97,"Par")</f>
        <v>5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4</v>
      </c>
      <c r="E93" s="31" t="str">
        <f t="shared" si="61"/>
        <v>Par</v>
      </c>
      <c r="H93" t="s">
        <v>125</v>
      </c>
      <c r="I93" s="25">
        <f>COUNTIF(E89:E97,"bogey")</f>
        <v>3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4</v>
      </c>
      <c r="E94" s="31" t="str">
        <f t="shared" si="61"/>
        <v>bogey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4</v>
      </c>
      <c r="E95" s="31" t="str">
        <f t="shared" si="61"/>
        <v>Birdie</v>
      </c>
      <c r="H95" t="s">
        <v>12</v>
      </c>
      <c r="I95" s="25">
        <f>COUNTIF(E89:E97,"Other")</f>
        <v>0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5</v>
      </c>
      <c r="E96" s="31" t="str">
        <f t="shared" si="61"/>
        <v>bogey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5</v>
      </c>
      <c r="E97" s="31" t="str">
        <f t="shared" si="61"/>
        <v>Par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5</v>
      </c>
      <c r="E100" s="31" t="str">
        <f t="shared" ref="E100:E108" si="63">IF(D100&lt;&gt;0,IF((D100-C100)=-1,"Birdie",IF((D100-C100)=-2,"Eagle",IF((D100-C100)=0,"Par",IF((D100-C100)=1,"bogey",IF((D100-C100)=2,"Double bogey","Other"))))),"  ")</f>
        <v>bogey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3</v>
      </c>
      <c r="E101" s="31" t="str">
        <f t="shared" si="63"/>
        <v>Birdie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5</v>
      </c>
      <c r="E102" s="31" t="str">
        <f t="shared" si="63"/>
        <v>bogey</v>
      </c>
      <c r="H102" t="s">
        <v>8</v>
      </c>
      <c r="I102" s="25">
        <f>COUNTIF(E100:E108,"Birdie")</f>
        <v>2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3</v>
      </c>
      <c r="E103" s="31" t="str">
        <f t="shared" si="63"/>
        <v>Birdie</v>
      </c>
      <c r="H103" t="s">
        <v>9</v>
      </c>
      <c r="I103" s="25">
        <f>COUNTIF(E100:E108,"Par")</f>
        <v>2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5</v>
      </c>
      <c r="E104" s="31" t="str">
        <f t="shared" si="63"/>
        <v>Double bogey</v>
      </c>
      <c r="H104" t="s">
        <v>125</v>
      </c>
      <c r="I104" s="25">
        <f>COUNTIF(E100:E108,"bogey")</f>
        <v>4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5</v>
      </c>
      <c r="E105" s="31" t="str">
        <f t="shared" si="63"/>
        <v>bogey</v>
      </c>
      <c r="H105" t="s">
        <v>126</v>
      </c>
      <c r="I105" s="25">
        <f>COUNTIF(E100:E108,"Double bogey")</f>
        <v>1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4</v>
      </c>
      <c r="E106" s="31" t="str">
        <f t="shared" si="63"/>
        <v>Par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4</v>
      </c>
      <c r="E107" s="31" t="str">
        <f t="shared" si="63"/>
        <v>bogey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5</v>
      </c>
      <c r="E108" s="31" t="str">
        <f t="shared" si="63"/>
        <v>Par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4</v>
      </c>
      <c r="E111" s="31" t="str">
        <f t="shared" ref="E111:E119" si="65">IF(D111&lt;&gt;0,IF((D111-C111)=-1,"Birdie",IF((D111-C111)=-2,"Eagle",IF((D111-C111)=0,"Par",IF((D111-C111)=1,"bogey",IF((D111-C111)=2,"Double bogey","Other"))))),"  ")</f>
        <v>Par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4</v>
      </c>
      <c r="E112" s="31" t="str">
        <f t="shared" si="65"/>
        <v>Par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3</v>
      </c>
      <c r="E113" s="31" t="str">
        <f t="shared" si="65"/>
        <v>Par</v>
      </c>
      <c r="H113" t="s">
        <v>8</v>
      </c>
      <c r="I113" s="25">
        <f>COUNTIF(E111:E119,"Birdie")</f>
        <v>1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3</v>
      </c>
      <c r="E114" s="31" t="str">
        <f t="shared" si="65"/>
        <v>Birdie</v>
      </c>
      <c r="H114" t="s">
        <v>9</v>
      </c>
      <c r="I114" s="25">
        <f>COUNTIF(E111:E119,"Par")</f>
        <v>6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4</v>
      </c>
      <c r="E115" s="31" t="str">
        <f t="shared" si="65"/>
        <v>Par</v>
      </c>
      <c r="H115" t="s">
        <v>125</v>
      </c>
      <c r="I115" s="25">
        <f>COUNTIF(E111:E119,"bogey")</f>
        <v>2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4</v>
      </c>
      <c r="E116" s="31" t="str">
        <f t="shared" si="65"/>
        <v>bogey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5</v>
      </c>
      <c r="E117" s="31" t="str">
        <f t="shared" si="65"/>
        <v>Par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4</v>
      </c>
      <c r="E118" s="31" t="str">
        <f t="shared" si="65"/>
        <v>Par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6</v>
      </c>
      <c r="E119" s="31" t="str">
        <f t="shared" si="65"/>
        <v>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0</v>
      </c>
      <c r="E122" s="31" t="str">
        <f t="shared" ref="E122:E130" si="67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0</v>
      </c>
      <c r="E123" s="31" t="str">
        <f t="shared" si="67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0</v>
      </c>
      <c r="E124" s="31" t="str">
        <f t="shared" si="67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0</v>
      </c>
      <c r="E125" s="31" t="str">
        <f t="shared" si="67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0</v>
      </c>
      <c r="E126" s="31" t="str">
        <f t="shared" si="67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0</v>
      </c>
      <c r="E127" s="31" t="str">
        <f t="shared" si="67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0</v>
      </c>
      <c r="E128" s="31" t="str">
        <f t="shared" si="67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0</v>
      </c>
      <c r="E129" s="31" t="str">
        <f t="shared" si="67"/>
        <v xml:space="preserve">  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0</v>
      </c>
      <c r="E130" s="31" t="str">
        <f t="shared" si="67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6</v>
      </c>
      <c r="E133" s="31" t="str">
        <f t="shared" ref="E133:E141" si="69">IF(D133&lt;&gt;0,IF((D133-C133)=-1,"Birdie",IF((D133-C133)=-2,"Eagle",IF((D133-C133)=0,"Par",IF((D133-C133)=1,"bogey",IF((D133-C133)=2,"Double bogey","Other"))))),"  ")</f>
        <v>Double bogey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4</v>
      </c>
      <c r="E134" s="31" t="str">
        <f t="shared" si="69"/>
        <v>Par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3</v>
      </c>
      <c r="E135" s="31" t="str">
        <f t="shared" si="69"/>
        <v>Par</v>
      </c>
      <c r="H135" t="s">
        <v>8</v>
      </c>
      <c r="I135" s="25">
        <f>COUNTIF(E133:E141,"Birdie")</f>
        <v>1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5</v>
      </c>
      <c r="E136" s="31" t="str">
        <f t="shared" si="69"/>
        <v>bogey</v>
      </c>
      <c r="H136" t="s">
        <v>9</v>
      </c>
      <c r="I136" s="25">
        <f>COUNTIF(E133:E141,"Par")</f>
        <v>6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4</v>
      </c>
      <c r="E137" s="31" t="str">
        <f t="shared" si="69"/>
        <v>Par</v>
      </c>
      <c r="H137" t="s">
        <v>125</v>
      </c>
      <c r="I137" s="25">
        <f>COUNTIF(E133:E141,"bogey")</f>
        <v>1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3</v>
      </c>
      <c r="E138" s="31" t="str">
        <f t="shared" si="69"/>
        <v>Par</v>
      </c>
      <c r="H138" t="s">
        <v>126</v>
      </c>
      <c r="I138" s="25">
        <f>COUNTIF(E133:E141,"Double bogey")</f>
        <v>1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5</v>
      </c>
      <c r="E139" s="31" t="str">
        <f t="shared" si="69"/>
        <v>Par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4</v>
      </c>
      <c r="E140" s="31" t="str">
        <f t="shared" si="69"/>
        <v>Par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4</v>
      </c>
      <c r="E141" s="31" t="str">
        <f t="shared" si="69"/>
        <v>Birdie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6</v>
      </c>
      <c r="E144" s="31" t="str">
        <f t="shared" ref="E144:E152" si="71">IF(D144&lt;&gt;0,IF((D144-C144)=-1,"Birdie",IF((D144-C144)=-2,"Eagle",IF((D144-C144)=0,"Par",IF((D144-C144)=1,"bogey",IF((D144-C144)=2,"Double bogey","Other"))))),"  ")</f>
        <v>Double bogey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5</v>
      </c>
      <c r="E145" s="31" t="str">
        <f t="shared" si="71"/>
        <v>bogey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3</v>
      </c>
      <c r="E146" s="31" t="str">
        <f t="shared" si="71"/>
        <v>Par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6</v>
      </c>
      <c r="E147" s="31" t="str">
        <f t="shared" si="71"/>
        <v>Double bogey</v>
      </c>
      <c r="H147" t="s">
        <v>9</v>
      </c>
      <c r="I147" s="25">
        <f>COUNTIF(E144:E152,"Par")</f>
        <v>4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4</v>
      </c>
      <c r="E148" s="31" t="str">
        <f t="shared" si="71"/>
        <v>Par</v>
      </c>
      <c r="H148" t="s">
        <v>125</v>
      </c>
      <c r="I148" s="25">
        <f>COUNTIF(E144:E152,"bogey")</f>
        <v>3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3</v>
      </c>
      <c r="E149" s="31" t="str">
        <f t="shared" si="71"/>
        <v>Par</v>
      </c>
      <c r="H149" t="s">
        <v>126</v>
      </c>
      <c r="I149" s="25">
        <f>COUNTIF(E144:E152,"Double bogey")</f>
        <v>2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6</v>
      </c>
      <c r="E150" s="31" t="str">
        <f t="shared" si="71"/>
        <v>bogey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5</v>
      </c>
      <c r="E151" s="31" t="str">
        <f t="shared" si="71"/>
        <v>bogey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5</v>
      </c>
      <c r="E152" s="31" t="str">
        <f t="shared" si="71"/>
        <v>Par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5</v>
      </c>
      <c r="E155" s="31" t="str">
        <f t="shared" ref="E155:E163" si="73">IF(D155&lt;&gt;0,IF((D155-C155)=-1,"Birdie",IF((D155-C155)=-2,"Eagle",IF((D155-C155)=0,"Par",IF((D155-C155)=1,"bogey",IF((D155-C155)=2,"Double bogey","Other"))))),"  ")</f>
        <v>bogey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4</v>
      </c>
      <c r="E156" s="31" t="str">
        <f t="shared" si="73"/>
        <v>Par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4</v>
      </c>
      <c r="E157" s="31" t="str">
        <f t="shared" si="73"/>
        <v>Par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4</v>
      </c>
      <c r="E158" s="31" t="str">
        <f t="shared" si="73"/>
        <v>Par</v>
      </c>
      <c r="H158" t="s">
        <v>9</v>
      </c>
      <c r="I158" s="25">
        <f>COUNTIF(E155:E163,"Par")</f>
        <v>6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3</v>
      </c>
      <c r="E159" s="31" t="str">
        <f t="shared" si="73"/>
        <v>Par</v>
      </c>
      <c r="H159" t="s">
        <v>125</v>
      </c>
      <c r="I159" s="25">
        <f>COUNTIF(E155:E163,"bogey")</f>
        <v>3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4</v>
      </c>
      <c r="E160" s="31" t="str">
        <f t="shared" si="73"/>
        <v>Par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4</v>
      </c>
      <c r="E161" s="31" t="str">
        <f t="shared" si="73"/>
        <v>Par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4</v>
      </c>
      <c r="E162" s="31" t="str">
        <f t="shared" si="73"/>
        <v>bogey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6</v>
      </c>
      <c r="E163" s="31" t="str">
        <f t="shared" si="73"/>
        <v>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5</v>
      </c>
      <c r="E166" s="31" t="str">
        <f t="shared" ref="E166:E174" si="75">IF(D166&lt;&gt;0,IF((D166-C166)=-1,"Birdie",IF((D166-C166)=-2,"Eagle",IF((D166-C166)=0,"Par",IF((D166-C166)=1,"bogey",IF((D166-C166)=2,"Double bogey","Other"))))),"  ")</f>
        <v>bogey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4</v>
      </c>
      <c r="E167" s="31" t="str">
        <f t="shared" si="75"/>
        <v>Par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4</v>
      </c>
      <c r="E168" s="31" t="str">
        <f t="shared" si="75"/>
        <v>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5</v>
      </c>
      <c r="E169" s="31" t="str">
        <f t="shared" si="75"/>
        <v>bogey</v>
      </c>
      <c r="H169" t="s">
        <v>9</v>
      </c>
      <c r="I169" s="25">
        <f>COUNTIF(E166:E174,"Par")</f>
        <v>5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4</v>
      </c>
      <c r="E170" s="31" t="str">
        <f t="shared" si="75"/>
        <v>Par</v>
      </c>
      <c r="H170" t="s">
        <v>125</v>
      </c>
      <c r="I170" s="25">
        <f>COUNTIF(E166:E174,"bogey")</f>
        <v>4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3</v>
      </c>
      <c r="E171" s="31" t="str">
        <f t="shared" si="75"/>
        <v>Par</v>
      </c>
      <c r="H171" t="s">
        <v>126</v>
      </c>
      <c r="I171" s="25">
        <f>COUNTIF(E166:E174,"Double bogey")</f>
        <v>0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5</v>
      </c>
      <c r="E172" s="31" t="str">
        <f t="shared" si="75"/>
        <v>Par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5</v>
      </c>
      <c r="E173" s="31" t="str">
        <f t="shared" si="75"/>
        <v>bogey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5</v>
      </c>
      <c r="E174" s="31" t="str">
        <f t="shared" si="75"/>
        <v>Par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6</v>
      </c>
      <c r="E177" s="31" t="str">
        <f t="shared" ref="E177:E185" si="77">IF(D177&lt;&gt;0,IF((D177-C177)=-1,"Birdie",IF((D177-C177)=-2,"Eagle",IF((D177-C177)=0,"Par",IF((D177-C177)=1,"bogey",IF((D177-C177)=2,"Double bogey","Other"))))),"  ")</f>
        <v>Double bogey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5</v>
      </c>
      <c r="E178" s="31" t="str">
        <f t="shared" si="77"/>
        <v>bogey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5</v>
      </c>
      <c r="E179" s="31" t="str">
        <f t="shared" si="77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4</v>
      </c>
      <c r="E180" s="31" t="str">
        <f t="shared" si="77"/>
        <v>Par</v>
      </c>
      <c r="H180" t="s">
        <v>9</v>
      </c>
      <c r="I180" s="25">
        <f>COUNTIF(E177:E185,"Par")</f>
        <v>4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3</v>
      </c>
      <c r="E181" s="31" t="str">
        <f t="shared" si="77"/>
        <v>Par</v>
      </c>
      <c r="H181" t="s">
        <v>125</v>
      </c>
      <c r="I181" s="25">
        <f>COUNTIF(E177:E185,"bogey")</f>
        <v>4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5</v>
      </c>
      <c r="E182" s="31" t="str">
        <f t="shared" si="77"/>
        <v>bogey</v>
      </c>
      <c r="H182" t="s">
        <v>126</v>
      </c>
      <c r="I182" s="25">
        <f>COUNTIF(E177:E185,"Double bogey")</f>
        <v>1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4</v>
      </c>
      <c r="E183" s="31" t="str">
        <f t="shared" si="77"/>
        <v>Par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4</v>
      </c>
      <c r="E184" s="31" t="str">
        <f t="shared" si="77"/>
        <v>bogey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5</v>
      </c>
      <c r="E185" s="31" t="str">
        <f t="shared" si="77"/>
        <v>Par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5</v>
      </c>
      <c r="E188" s="31" t="str">
        <f t="shared" ref="E188:E196" si="79">IF(D188&lt;&gt;0,IF((D188-C188)=-1,"Birdie",IF((D188-C188)=-2,"Eagle",IF((D188-C188)=0,"Par",IF((D188-C188)=1,"bogey",IF((D188-C188)=2,"Double bogey","Other"))))),"  ")</f>
        <v>bogey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4</v>
      </c>
      <c r="E189" s="31" t="str">
        <f t="shared" si="79"/>
        <v>Par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3</v>
      </c>
      <c r="E190" s="31" t="str">
        <f t="shared" si="79"/>
        <v>Par</v>
      </c>
      <c r="H190" t="s">
        <v>8</v>
      </c>
      <c r="I190" s="25">
        <f>COUNTIF(E188:E196,"Birdie")</f>
        <v>2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4</v>
      </c>
      <c r="E191" s="31" t="str">
        <f t="shared" si="79"/>
        <v>Par</v>
      </c>
      <c r="H191" t="s">
        <v>9</v>
      </c>
      <c r="I191" s="25">
        <f>COUNTIF(E188:E196,"Par")</f>
        <v>5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4</v>
      </c>
      <c r="E192" s="31" t="str">
        <f t="shared" si="79"/>
        <v>Par</v>
      </c>
      <c r="H192" t="s">
        <v>125</v>
      </c>
      <c r="I192" s="25">
        <f>COUNTIF(E188:E196,"bogey")</f>
        <v>1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5</v>
      </c>
      <c r="E193" s="31" t="str">
        <f t="shared" si="79"/>
        <v>Double bogey</v>
      </c>
      <c r="H193" t="s">
        <v>126</v>
      </c>
      <c r="I193" s="25">
        <f>COUNTIF(E188:E196,"Double bogey")</f>
        <v>1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5</v>
      </c>
      <c r="E194" s="31" t="str">
        <f t="shared" si="79"/>
        <v>Par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3</v>
      </c>
      <c r="E195" s="31" t="str">
        <f t="shared" si="79"/>
        <v>Birdie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4</v>
      </c>
      <c r="E196" s="31" t="str">
        <f t="shared" si="79"/>
        <v>Birdie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5</v>
      </c>
      <c r="E199" s="31" t="str">
        <f t="shared" ref="E199:E207" si="81">IF(D199&lt;&gt;0,IF((D199-C199)=-1,"Birdie",IF((D199-C199)=-2,"Eagle",IF((D199-C199)=0,"Par",IF((D199-C199)=1,"bogey",IF((D199-C199)=2,"Double bogey","Other"))))),"  ")</f>
        <v>bogey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5</v>
      </c>
      <c r="E200" s="31" t="str">
        <f t="shared" si="81"/>
        <v>bogey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5</v>
      </c>
      <c r="E201" s="31" t="str">
        <f t="shared" si="81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4</v>
      </c>
      <c r="E202" s="31" t="str">
        <f t="shared" si="81"/>
        <v>Par</v>
      </c>
      <c r="H202" t="s">
        <v>9</v>
      </c>
      <c r="I202" s="25">
        <f>COUNTIF(E199:E207,"Par")</f>
        <v>3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4</v>
      </c>
      <c r="E203" s="31" t="str">
        <f t="shared" si="81"/>
        <v>bogey</v>
      </c>
      <c r="H203" t="s">
        <v>125</v>
      </c>
      <c r="I203" s="25">
        <f>COUNTIF(E199:E207,"bogey")</f>
        <v>6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5</v>
      </c>
      <c r="E204" s="31" t="str">
        <f t="shared" si="81"/>
        <v>bogey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4</v>
      </c>
      <c r="E205" s="31" t="str">
        <f t="shared" si="81"/>
        <v>Par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3</v>
      </c>
      <c r="E206" s="31" t="str">
        <f t="shared" si="81"/>
        <v>Par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6</v>
      </c>
      <c r="E207" s="31" t="str">
        <f t="shared" si="81"/>
        <v>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3</v>
      </c>
      <c r="E210" s="31" t="str">
        <f t="shared" ref="E210:E218" si="83">IF(D210&lt;&gt;0,IF((D210-C210)=-1,"Birdie",IF((D210-C210)=-2,"Eagle",IF((D210-C210)=0,"Par",IF((D210-C210)=1,"bogey",IF((D210-C210)=2,"Double bogey","Other"))))),"  ")</f>
        <v>Birdie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6</v>
      </c>
      <c r="E211" s="31" t="str">
        <f t="shared" si="83"/>
        <v>Double bogey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4</v>
      </c>
      <c r="E212" s="31" t="str">
        <f t="shared" si="83"/>
        <v>bogey</v>
      </c>
      <c r="H212" t="s">
        <v>8</v>
      </c>
      <c r="I212" s="25">
        <f>COUNTIF(E210:E218,"Birdie")</f>
        <v>1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5</v>
      </c>
      <c r="E213" s="31" t="str">
        <f t="shared" si="83"/>
        <v>bogey</v>
      </c>
      <c r="H213" t="s">
        <v>9</v>
      </c>
      <c r="I213" s="25">
        <f>COUNTIF(E210:E218,"Par")</f>
        <v>2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6</v>
      </c>
      <c r="E214" s="31" t="str">
        <f t="shared" si="83"/>
        <v>Double bogey</v>
      </c>
      <c r="H214" t="s">
        <v>125</v>
      </c>
      <c r="I214" s="25">
        <f>COUNTIF(E210:E218,"bogey")</f>
        <v>4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4</v>
      </c>
      <c r="E215" s="31" t="str">
        <f t="shared" si="83"/>
        <v>bogey</v>
      </c>
      <c r="H215" t="s">
        <v>126</v>
      </c>
      <c r="I215" s="25">
        <f>COUNTIF(E210:E218,"Double bogey")</f>
        <v>2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6</v>
      </c>
      <c r="E216" s="31" t="str">
        <f t="shared" si="83"/>
        <v>bogey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4</v>
      </c>
      <c r="E217" s="31" t="str">
        <f t="shared" si="83"/>
        <v>Par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5</v>
      </c>
      <c r="E218" s="31" t="str">
        <f t="shared" si="83"/>
        <v>Par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N218"/>
  <sheetViews>
    <sheetView topLeftCell="C36" workbookViewId="0">
      <selection activeCell="L49" sqref="K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143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8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7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1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6</v>
      </c>
      <c r="W7" s="15">
        <f t="shared" ref="W7:W15" si="7">IF((V7-U7)&gt;3,U7+3,V7)</f>
        <v>6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5</v>
      </c>
      <c r="AC7" s="15">
        <f t="shared" ref="AC7:AC15" si="9">IF((AB7-AA7)&gt;3,AA7+3,AB7)</f>
        <v>5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7</v>
      </c>
      <c r="AI7" s="15">
        <f t="shared" ref="AI7:AI15" si="11">IF((AH7-AG7)&gt;3,AG7+3,AH7)</f>
        <v>7</v>
      </c>
      <c r="AJ7" s="2">
        <v>0.5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7</v>
      </c>
      <c r="AO7" s="15">
        <f t="shared" ref="AO7:AO15" si="13">IF((AN7-AM7)&gt;3,AM7+3,AN7)</f>
        <v>7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0.5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10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6</v>
      </c>
      <c r="BG7" s="15">
        <f t="shared" ref="BG7:BG15" si="19">IF((BF7-BE7)&gt;3,BE7+3,BF7)</f>
        <v>6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0.5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1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6</v>
      </c>
      <c r="CK7" s="15">
        <f t="shared" ref="CK7:CK15" si="29">IF((CJ7-CI7)&gt;3,CI7+3,CJ7)</f>
        <v>6</v>
      </c>
      <c r="CL7" s="2">
        <v>0.5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7</v>
      </c>
      <c r="Q8" s="15">
        <f t="shared" si="5"/>
        <v>7</v>
      </c>
      <c r="R8" s="2">
        <v>0.5</v>
      </c>
      <c r="S8" s="9"/>
      <c r="T8" s="16">
        <f t="shared" ref="T8:T15" si="33">+T7+1</f>
        <v>11</v>
      </c>
      <c r="U8" s="15">
        <f t="shared" si="6"/>
        <v>4</v>
      </c>
      <c r="V8" s="15">
        <v>5</v>
      </c>
      <c r="W8" s="15">
        <f t="shared" si="7"/>
        <v>5</v>
      </c>
      <c r="X8" s="2">
        <v>0.5</v>
      </c>
      <c r="Y8" s="9"/>
      <c r="Z8" s="16">
        <f t="shared" ref="Z8:Z15" si="34">+Z7+1</f>
        <v>2</v>
      </c>
      <c r="AA8" s="15">
        <f t="shared" si="8"/>
        <v>4</v>
      </c>
      <c r="AB8" s="15">
        <v>7</v>
      </c>
      <c r="AC8" s="15">
        <f t="shared" si="9"/>
        <v>7</v>
      </c>
      <c r="AD8" s="2">
        <v>0</v>
      </c>
      <c r="AE8" s="9"/>
      <c r="AF8" s="16">
        <f t="shared" ref="AF8:AF15" si="35">+AF7+1</f>
        <v>11</v>
      </c>
      <c r="AG8" s="15">
        <f t="shared" si="10"/>
        <v>4</v>
      </c>
      <c r="AH8" s="15">
        <v>6</v>
      </c>
      <c r="AI8" s="15">
        <f t="shared" si="11"/>
        <v>6</v>
      </c>
      <c r="AJ8" s="2">
        <v>0.5</v>
      </c>
      <c r="AK8" s="9"/>
      <c r="AL8" s="16">
        <f t="shared" ref="AL8:AL15" si="36">+AL7+1</f>
        <v>2</v>
      </c>
      <c r="AM8" s="15">
        <f t="shared" si="12"/>
        <v>4</v>
      </c>
      <c r="AN8" s="15">
        <v>7</v>
      </c>
      <c r="AO8" s="15">
        <f t="shared" si="13"/>
        <v>7</v>
      </c>
      <c r="AP8" s="2">
        <v>0.5</v>
      </c>
      <c r="AQ8" s="9"/>
      <c r="AR8" s="16">
        <f t="shared" ref="AR8:AR15" si="37">+AR7+1</f>
        <v>11</v>
      </c>
      <c r="AS8" s="15">
        <f t="shared" si="14"/>
        <v>4</v>
      </c>
      <c r="AT8" s="15">
        <v>6</v>
      </c>
      <c r="AU8" s="15">
        <f t="shared" si="15"/>
        <v>6</v>
      </c>
      <c r="AV8" s="2">
        <v>0.5</v>
      </c>
      <c r="AW8" s="9"/>
      <c r="AX8" s="16">
        <f t="shared" ref="AX8:AX15" si="38">+AX7+1</f>
        <v>11</v>
      </c>
      <c r="AY8" s="15">
        <f t="shared" si="16"/>
        <v>4</v>
      </c>
      <c r="AZ8" s="15">
        <v>5</v>
      </c>
      <c r="BA8" s="15">
        <f t="shared" si="17"/>
        <v>5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6</v>
      </c>
      <c r="BG8" s="15">
        <f t="shared" si="19"/>
        <v>6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6</v>
      </c>
      <c r="BS8" s="15">
        <f t="shared" si="23"/>
        <v>6</v>
      </c>
      <c r="BT8" s="2">
        <v>0</v>
      </c>
      <c r="BU8" s="9"/>
      <c r="BV8" s="16">
        <f t="shared" ref="BV8:BV15" si="42">+BV7+1</f>
        <v>11</v>
      </c>
      <c r="BW8" s="15">
        <f t="shared" si="24"/>
        <v>4</v>
      </c>
      <c r="BX8" s="15">
        <v>5</v>
      </c>
      <c r="BY8" s="15">
        <f t="shared" si="25"/>
        <v>5</v>
      </c>
      <c r="BZ8" s="2">
        <v>0.5</v>
      </c>
      <c r="CA8" s="9"/>
      <c r="CB8" s="16">
        <f t="shared" ref="CB8:CB15" si="43">+CB7+1</f>
        <v>2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11</v>
      </c>
      <c r="CI8" s="15">
        <f t="shared" si="28"/>
        <v>4</v>
      </c>
      <c r="CJ8" s="15">
        <v>4</v>
      </c>
      <c r="CK8" s="15">
        <f t="shared" si="29"/>
        <v>4</v>
      </c>
      <c r="CL8" s="2">
        <v>1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5</v>
      </c>
      <c r="Q9" s="15">
        <f t="shared" si="5"/>
        <v>5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>
        <v>4</v>
      </c>
      <c r="W9" s="15">
        <f t="shared" si="7"/>
        <v>4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>
        <v>6</v>
      </c>
      <c r="AC9" s="15">
        <f t="shared" si="9"/>
        <v>6</v>
      </c>
      <c r="AD9" s="2">
        <v>0</v>
      </c>
      <c r="AE9" s="9"/>
      <c r="AF9" s="16">
        <f t="shared" si="35"/>
        <v>12</v>
      </c>
      <c r="AG9" s="15">
        <f t="shared" si="10"/>
        <v>3</v>
      </c>
      <c r="AH9" s="15">
        <v>3</v>
      </c>
      <c r="AI9" s="15">
        <f t="shared" si="11"/>
        <v>3</v>
      </c>
      <c r="AJ9" s="2">
        <v>1</v>
      </c>
      <c r="AK9" s="9"/>
      <c r="AL9" s="16">
        <f t="shared" si="36"/>
        <v>3</v>
      </c>
      <c r="AM9" s="15">
        <f t="shared" si="12"/>
        <v>4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12</v>
      </c>
      <c r="AS9" s="15">
        <f t="shared" si="14"/>
        <v>3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12</v>
      </c>
      <c r="AY9" s="15">
        <f t="shared" si="16"/>
        <v>3</v>
      </c>
      <c r="AZ9" s="15">
        <v>4</v>
      </c>
      <c r="BA9" s="15">
        <f t="shared" si="17"/>
        <v>4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>
        <v>4</v>
      </c>
      <c r="BG9" s="15">
        <f t="shared" si="19"/>
        <v>4</v>
      </c>
      <c r="BH9" s="2">
        <v>1</v>
      </c>
      <c r="BI9" s="9"/>
      <c r="BJ9" s="16">
        <f t="shared" si="40"/>
        <v>12</v>
      </c>
      <c r="BK9" s="15">
        <f t="shared" si="20"/>
        <v>3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4</v>
      </c>
      <c r="BR9" s="15">
        <v>6</v>
      </c>
      <c r="BS9" s="15">
        <f t="shared" si="23"/>
        <v>6</v>
      </c>
      <c r="BT9" s="2">
        <v>0.5</v>
      </c>
      <c r="BU9" s="9"/>
      <c r="BV9" s="16">
        <f t="shared" si="42"/>
        <v>12</v>
      </c>
      <c r="BW9" s="15">
        <f t="shared" si="24"/>
        <v>3</v>
      </c>
      <c r="BX9" s="15">
        <v>3</v>
      </c>
      <c r="BY9" s="15">
        <f t="shared" si="25"/>
        <v>3</v>
      </c>
      <c r="BZ9" s="2">
        <v>1</v>
      </c>
      <c r="CA9" s="9"/>
      <c r="CB9" s="16">
        <f t="shared" si="43"/>
        <v>3</v>
      </c>
      <c r="CC9" s="15">
        <f t="shared" si="26"/>
        <v>4</v>
      </c>
      <c r="CD9" s="15">
        <v>5</v>
      </c>
      <c r="CE9" s="15">
        <f t="shared" si="27"/>
        <v>5</v>
      </c>
      <c r="CF9" s="2">
        <v>0.5</v>
      </c>
      <c r="CG9" s="9"/>
      <c r="CH9" s="16">
        <f t="shared" si="44"/>
        <v>12</v>
      </c>
      <c r="CI9" s="15">
        <f t="shared" si="28"/>
        <v>3</v>
      </c>
      <c r="CJ9" s="15">
        <v>5</v>
      </c>
      <c r="CK9" s="15">
        <f t="shared" si="29"/>
        <v>5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7</v>
      </c>
      <c r="E10" s="15">
        <f t="shared" si="1"/>
        <v>7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5</v>
      </c>
      <c r="Q10" s="15">
        <f t="shared" si="5"/>
        <v>5</v>
      </c>
      <c r="R10" s="2">
        <v>1</v>
      </c>
      <c r="S10" s="9"/>
      <c r="T10" s="16">
        <f t="shared" si="33"/>
        <v>13</v>
      </c>
      <c r="U10" s="15">
        <f t="shared" si="6"/>
        <v>4</v>
      </c>
      <c r="V10" s="15">
        <v>7</v>
      </c>
      <c r="W10" s="15">
        <f t="shared" si="7"/>
        <v>7</v>
      </c>
      <c r="X10" s="2">
        <v>0</v>
      </c>
      <c r="Y10" s="9"/>
      <c r="Z10" s="16">
        <f t="shared" si="34"/>
        <v>4</v>
      </c>
      <c r="AA10" s="15">
        <f t="shared" si="8"/>
        <v>4</v>
      </c>
      <c r="AB10" s="15">
        <v>4</v>
      </c>
      <c r="AC10" s="15">
        <f t="shared" si="9"/>
        <v>4</v>
      </c>
      <c r="AD10" s="2">
        <v>1</v>
      </c>
      <c r="AE10" s="9"/>
      <c r="AF10" s="16">
        <f t="shared" si="35"/>
        <v>13</v>
      </c>
      <c r="AG10" s="15">
        <f t="shared" si="10"/>
        <v>4</v>
      </c>
      <c r="AH10" s="15">
        <v>7</v>
      </c>
      <c r="AI10" s="15">
        <f t="shared" si="11"/>
        <v>7</v>
      </c>
      <c r="AJ10" s="2">
        <v>0</v>
      </c>
      <c r="AK10" s="9"/>
      <c r="AL10" s="16">
        <f t="shared" si="36"/>
        <v>4</v>
      </c>
      <c r="AM10" s="15">
        <f t="shared" si="12"/>
        <v>4</v>
      </c>
      <c r="AN10" s="15">
        <v>5</v>
      </c>
      <c r="AO10" s="15">
        <f t="shared" si="13"/>
        <v>5</v>
      </c>
      <c r="AP10" s="2">
        <v>1</v>
      </c>
      <c r="AQ10" s="9"/>
      <c r="AR10" s="16">
        <f t="shared" si="37"/>
        <v>13</v>
      </c>
      <c r="AS10" s="15">
        <f t="shared" si="14"/>
        <v>4</v>
      </c>
      <c r="AT10" s="15">
        <v>6</v>
      </c>
      <c r="AU10" s="15">
        <f t="shared" si="15"/>
        <v>6</v>
      </c>
      <c r="AV10" s="2">
        <v>0.5</v>
      </c>
      <c r="AW10" s="9"/>
      <c r="AX10" s="16">
        <f t="shared" si="38"/>
        <v>13</v>
      </c>
      <c r="AY10" s="15">
        <f t="shared" si="16"/>
        <v>4</v>
      </c>
      <c r="AZ10" s="15">
        <v>5</v>
      </c>
      <c r="BA10" s="15">
        <f t="shared" si="17"/>
        <v>5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5</v>
      </c>
      <c r="BG10" s="15">
        <f t="shared" si="19"/>
        <v>5</v>
      </c>
      <c r="BH10" s="2">
        <v>1</v>
      </c>
      <c r="BI10" s="9"/>
      <c r="BJ10" s="16">
        <f t="shared" si="40"/>
        <v>13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>
        <v>4</v>
      </c>
      <c r="BS10" s="15">
        <f t="shared" si="23"/>
        <v>4</v>
      </c>
      <c r="BT10" s="2">
        <v>1</v>
      </c>
      <c r="BU10" s="9"/>
      <c r="BV10" s="16">
        <f t="shared" si="42"/>
        <v>13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4</v>
      </c>
      <c r="CC10" s="15">
        <f t="shared" si="26"/>
        <v>4</v>
      </c>
      <c r="CD10" s="15">
        <v>4</v>
      </c>
      <c r="CE10" s="15">
        <f t="shared" si="27"/>
        <v>4</v>
      </c>
      <c r="CF10" s="2">
        <v>0.5</v>
      </c>
      <c r="CG10" s="9"/>
      <c r="CH10" s="16">
        <f t="shared" si="44"/>
        <v>13</v>
      </c>
      <c r="CI10" s="15">
        <f t="shared" si="28"/>
        <v>4</v>
      </c>
      <c r="CJ10" s="15">
        <v>6</v>
      </c>
      <c r="CK10" s="15">
        <f t="shared" si="29"/>
        <v>6</v>
      </c>
      <c r="CL10" s="2">
        <v>1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5</v>
      </c>
      <c r="E11" s="15">
        <f t="shared" si="1"/>
        <v>5</v>
      </c>
      <c r="F11" s="2">
        <v>1</v>
      </c>
      <c r="G11" s="9"/>
      <c r="H11" s="16">
        <f t="shared" si="31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1</v>
      </c>
      <c r="S11" s="9"/>
      <c r="T11" s="16">
        <f t="shared" si="33"/>
        <v>14</v>
      </c>
      <c r="U11" s="15">
        <f t="shared" si="6"/>
        <v>4</v>
      </c>
      <c r="V11" s="15">
        <v>5</v>
      </c>
      <c r="W11" s="15">
        <f t="shared" si="7"/>
        <v>5</v>
      </c>
      <c r="X11" s="2">
        <v>1</v>
      </c>
      <c r="Y11" s="9"/>
      <c r="Z11" s="16">
        <f t="shared" si="34"/>
        <v>5</v>
      </c>
      <c r="AA11" s="15">
        <f t="shared" si="8"/>
        <v>3</v>
      </c>
      <c r="AB11" s="15">
        <v>3</v>
      </c>
      <c r="AC11" s="15">
        <f t="shared" si="9"/>
        <v>3</v>
      </c>
      <c r="AD11" s="2">
        <v>1</v>
      </c>
      <c r="AE11" s="9"/>
      <c r="AF11" s="16">
        <f t="shared" si="35"/>
        <v>14</v>
      </c>
      <c r="AG11" s="15">
        <f t="shared" si="10"/>
        <v>4</v>
      </c>
      <c r="AH11" s="15">
        <v>6</v>
      </c>
      <c r="AI11" s="15">
        <f t="shared" si="11"/>
        <v>6</v>
      </c>
      <c r="AJ11" s="2">
        <v>1</v>
      </c>
      <c r="AK11" s="9"/>
      <c r="AL11" s="16">
        <f t="shared" si="36"/>
        <v>5</v>
      </c>
      <c r="AM11" s="15">
        <f t="shared" si="12"/>
        <v>3</v>
      </c>
      <c r="AN11" s="15">
        <v>3</v>
      </c>
      <c r="AO11" s="15">
        <f t="shared" si="13"/>
        <v>3</v>
      </c>
      <c r="AP11" s="2">
        <v>1</v>
      </c>
      <c r="AQ11" s="9"/>
      <c r="AR11" s="16">
        <f t="shared" si="37"/>
        <v>14</v>
      </c>
      <c r="AS11" s="15">
        <f t="shared" si="14"/>
        <v>4</v>
      </c>
      <c r="AT11" s="15">
        <v>5</v>
      </c>
      <c r="AU11" s="15">
        <f t="shared" si="15"/>
        <v>5</v>
      </c>
      <c r="AV11" s="2">
        <v>1</v>
      </c>
      <c r="AW11" s="9"/>
      <c r="AX11" s="16">
        <f t="shared" si="38"/>
        <v>14</v>
      </c>
      <c r="AY11" s="15">
        <f t="shared" si="16"/>
        <v>4</v>
      </c>
      <c r="AZ11" s="15">
        <v>6</v>
      </c>
      <c r="BA11" s="15">
        <f t="shared" si="17"/>
        <v>6</v>
      </c>
      <c r="BB11" s="2">
        <v>0.5</v>
      </c>
      <c r="BC11" s="9"/>
      <c r="BD11" s="16">
        <f t="shared" si="39"/>
        <v>5</v>
      </c>
      <c r="BE11" s="15">
        <f t="shared" si="18"/>
        <v>3</v>
      </c>
      <c r="BF11" s="15">
        <v>2</v>
      </c>
      <c r="BG11" s="15">
        <f t="shared" si="19"/>
        <v>2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3</v>
      </c>
      <c r="BR11" s="15">
        <v>3</v>
      </c>
      <c r="BS11" s="15">
        <f t="shared" si="23"/>
        <v>3</v>
      </c>
      <c r="BT11" s="2">
        <v>1</v>
      </c>
      <c r="BU11" s="9"/>
      <c r="BV11" s="16">
        <f t="shared" si="42"/>
        <v>14</v>
      </c>
      <c r="BW11" s="15">
        <f t="shared" si="24"/>
        <v>4</v>
      </c>
      <c r="BX11" s="15">
        <v>5</v>
      </c>
      <c r="BY11" s="15">
        <f t="shared" si="25"/>
        <v>5</v>
      </c>
      <c r="BZ11" s="2">
        <v>1</v>
      </c>
      <c r="CA11" s="9"/>
      <c r="CB11" s="16">
        <f t="shared" si="43"/>
        <v>5</v>
      </c>
      <c r="CC11" s="15">
        <f t="shared" si="26"/>
        <v>3</v>
      </c>
      <c r="CD11" s="15">
        <v>4</v>
      </c>
      <c r="CE11" s="15">
        <f t="shared" si="27"/>
        <v>4</v>
      </c>
      <c r="CF11" s="2">
        <v>0</v>
      </c>
      <c r="CG11" s="9"/>
      <c r="CH11" s="16">
        <f t="shared" si="44"/>
        <v>14</v>
      </c>
      <c r="CI11" s="15">
        <f t="shared" si="28"/>
        <v>4</v>
      </c>
      <c r="CJ11" s="15">
        <v>6</v>
      </c>
      <c r="CK11" s="15">
        <f t="shared" si="29"/>
        <v>6</v>
      </c>
      <c r="CL11" s="2"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1</v>
      </c>
      <c r="G12" s="9"/>
      <c r="H12" s="16">
        <f t="shared" si="31"/>
        <v>6</v>
      </c>
      <c r="I12" s="15">
        <f t="shared" si="2"/>
        <v>4</v>
      </c>
      <c r="J12" s="15">
        <v>4</v>
      </c>
      <c r="K12" s="15">
        <f t="shared" si="3"/>
        <v>4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5</v>
      </c>
      <c r="Q12" s="15">
        <f t="shared" si="5"/>
        <v>5</v>
      </c>
      <c r="R12" s="2">
        <v>1</v>
      </c>
      <c r="S12" s="9"/>
      <c r="T12" s="16">
        <f t="shared" si="33"/>
        <v>15</v>
      </c>
      <c r="U12" s="15">
        <f t="shared" si="6"/>
        <v>3</v>
      </c>
      <c r="V12" s="15">
        <v>4</v>
      </c>
      <c r="W12" s="15">
        <f t="shared" si="7"/>
        <v>4</v>
      </c>
      <c r="X12" s="2">
        <v>1</v>
      </c>
      <c r="Y12" s="9"/>
      <c r="Z12" s="16">
        <f t="shared" si="34"/>
        <v>6</v>
      </c>
      <c r="AA12" s="15">
        <f t="shared" si="8"/>
        <v>4</v>
      </c>
      <c r="AB12" s="15">
        <v>6</v>
      </c>
      <c r="AC12" s="15">
        <f t="shared" si="9"/>
        <v>6</v>
      </c>
      <c r="AD12" s="2">
        <v>0</v>
      </c>
      <c r="AE12" s="9"/>
      <c r="AF12" s="16">
        <f t="shared" si="35"/>
        <v>15</v>
      </c>
      <c r="AG12" s="15">
        <f t="shared" si="10"/>
        <v>3</v>
      </c>
      <c r="AH12" s="15">
        <v>3</v>
      </c>
      <c r="AI12" s="15">
        <f t="shared" si="11"/>
        <v>3</v>
      </c>
      <c r="AJ12" s="2">
        <v>0.5</v>
      </c>
      <c r="AK12" s="9"/>
      <c r="AL12" s="16">
        <f t="shared" si="36"/>
        <v>6</v>
      </c>
      <c r="AM12" s="15">
        <f t="shared" si="12"/>
        <v>4</v>
      </c>
      <c r="AN12" s="15">
        <v>5</v>
      </c>
      <c r="AO12" s="15">
        <f t="shared" si="13"/>
        <v>5</v>
      </c>
      <c r="AP12" s="2">
        <v>1</v>
      </c>
      <c r="AQ12" s="9"/>
      <c r="AR12" s="16">
        <f t="shared" si="37"/>
        <v>15</v>
      </c>
      <c r="AS12" s="15">
        <f t="shared" si="14"/>
        <v>3</v>
      </c>
      <c r="AT12" s="15">
        <v>5</v>
      </c>
      <c r="AU12" s="15">
        <f t="shared" si="15"/>
        <v>5</v>
      </c>
      <c r="AV12" s="2">
        <v>0.5</v>
      </c>
      <c r="AW12" s="9"/>
      <c r="AX12" s="16">
        <f t="shared" si="38"/>
        <v>15</v>
      </c>
      <c r="AY12" s="15">
        <f t="shared" si="16"/>
        <v>3</v>
      </c>
      <c r="AZ12" s="15">
        <v>4</v>
      </c>
      <c r="BA12" s="15">
        <f t="shared" si="17"/>
        <v>4</v>
      </c>
      <c r="BB12" s="2">
        <v>1</v>
      </c>
      <c r="BC12" s="9"/>
      <c r="BD12" s="16">
        <f t="shared" si="39"/>
        <v>6</v>
      </c>
      <c r="BE12" s="15">
        <f t="shared" si="18"/>
        <v>4</v>
      </c>
      <c r="BF12" s="15">
        <v>5</v>
      </c>
      <c r="BG12" s="15">
        <f t="shared" si="19"/>
        <v>5</v>
      </c>
      <c r="BH12" s="2">
        <v>1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4</v>
      </c>
      <c r="BR12" s="15">
        <v>6</v>
      </c>
      <c r="BS12" s="15">
        <f t="shared" si="23"/>
        <v>6</v>
      </c>
      <c r="BT12" s="2">
        <v>0</v>
      </c>
      <c r="BU12" s="9"/>
      <c r="BV12" s="16">
        <f t="shared" si="42"/>
        <v>15</v>
      </c>
      <c r="BW12" s="15">
        <f t="shared" si="24"/>
        <v>3</v>
      </c>
      <c r="BX12" s="15">
        <v>4</v>
      </c>
      <c r="BY12" s="15">
        <f t="shared" si="25"/>
        <v>4</v>
      </c>
      <c r="BZ12" s="2">
        <v>1</v>
      </c>
      <c r="CA12" s="9"/>
      <c r="CB12" s="16">
        <f t="shared" si="43"/>
        <v>6</v>
      </c>
      <c r="CC12" s="15">
        <f t="shared" si="26"/>
        <v>4</v>
      </c>
      <c r="CD12" s="15">
        <v>5</v>
      </c>
      <c r="CE12" s="15">
        <f t="shared" si="27"/>
        <v>5</v>
      </c>
      <c r="CF12" s="2">
        <v>1</v>
      </c>
      <c r="CG12" s="9"/>
      <c r="CH12" s="16">
        <f t="shared" si="44"/>
        <v>15</v>
      </c>
      <c r="CI12" s="15">
        <f t="shared" si="28"/>
        <v>3</v>
      </c>
      <c r="CJ12" s="15">
        <v>4</v>
      </c>
      <c r="CK12" s="15">
        <f t="shared" si="29"/>
        <v>4</v>
      </c>
      <c r="CL12" s="2"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8</v>
      </c>
      <c r="E13" s="15">
        <f t="shared" si="1"/>
        <v>8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6</v>
      </c>
      <c r="K13" s="15">
        <f t="shared" si="3"/>
        <v>6</v>
      </c>
      <c r="L13" s="2">
        <v>0</v>
      </c>
      <c r="M13" s="9"/>
      <c r="N13" s="16">
        <f t="shared" si="32"/>
        <v>16</v>
      </c>
      <c r="O13" s="15">
        <f t="shared" si="4"/>
        <v>5</v>
      </c>
      <c r="P13" s="15">
        <v>6</v>
      </c>
      <c r="Q13" s="15">
        <f t="shared" si="5"/>
        <v>6</v>
      </c>
      <c r="R13" s="2">
        <v>1</v>
      </c>
      <c r="S13" s="9"/>
      <c r="T13" s="16">
        <f t="shared" si="33"/>
        <v>16</v>
      </c>
      <c r="U13" s="15">
        <f t="shared" si="6"/>
        <v>5</v>
      </c>
      <c r="V13" s="15">
        <v>9</v>
      </c>
      <c r="W13" s="15">
        <f t="shared" si="7"/>
        <v>8</v>
      </c>
      <c r="X13" s="2">
        <v>0</v>
      </c>
      <c r="Y13" s="9"/>
      <c r="Z13" s="16">
        <f t="shared" si="34"/>
        <v>7</v>
      </c>
      <c r="AA13" s="15">
        <f t="shared" si="8"/>
        <v>4</v>
      </c>
      <c r="AB13" s="15">
        <v>6</v>
      </c>
      <c r="AC13" s="15">
        <f t="shared" si="9"/>
        <v>6</v>
      </c>
      <c r="AD13" s="2">
        <v>0.5</v>
      </c>
      <c r="AE13" s="9"/>
      <c r="AF13" s="16">
        <f t="shared" si="35"/>
        <v>16</v>
      </c>
      <c r="AG13" s="15">
        <f t="shared" si="10"/>
        <v>5</v>
      </c>
      <c r="AH13" s="15">
        <v>8</v>
      </c>
      <c r="AI13" s="15">
        <f t="shared" si="11"/>
        <v>8</v>
      </c>
      <c r="AJ13" s="2">
        <v>1</v>
      </c>
      <c r="AK13" s="9"/>
      <c r="AL13" s="16">
        <f t="shared" si="36"/>
        <v>7</v>
      </c>
      <c r="AM13" s="15">
        <f t="shared" si="12"/>
        <v>4</v>
      </c>
      <c r="AN13" s="15">
        <v>6</v>
      </c>
      <c r="AO13" s="15">
        <f t="shared" si="13"/>
        <v>6</v>
      </c>
      <c r="AP13" s="2">
        <v>0</v>
      </c>
      <c r="AQ13" s="9"/>
      <c r="AR13" s="16">
        <f t="shared" si="37"/>
        <v>16</v>
      </c>
      <c r="AS13" s="15">
        <f t="shared" si="14"/>
        <v>5</v>
      </c>
      <c r="AT13" s="15">
        <v>6</v>
      </c>
      <c r="AU13" s="15">
        <f t="shared" si="15"/>
        <v>6</v>
      </c>
      <c r="AV13" s="2">
        <v>1</v>
      </c>
      <c r="AW13" s="9"/>
      <c r="AX13" s="16">
        <f t="shared" si="38"/>
        <v>16</v>
      </c>
      <c r="AY13" s="15">
        <f t="shared" si="16"/>
        <v>5</v>
      </c>
      <c r="AZ13" s="15">
        <v>6</v>
      </c>
      <c r="BA13" s="15">
        <f t="shared" si="17"/>
        <v>6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>
        <v>6</v>
      </c>
      <c r="BG13" s="15">
        <f t="shared" si="19"/>
        <v>6</v>
      </c>
      <c r="BH13" s="2">
        <v>0</v>
      </c>
      <c r="BI13" s="9"/>
      <c r="BJ13" s="16">
        <f t="shared" si="40"/>
        <v>16</v>
      </c>
      <c r="BK13" s="15">
        <f t="shared" si="20"/>
        <v>5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>
        <v>6</v>
      </c>
      <c r="BS13" s="15">
        <f t="shared" si="23"/>
        <v>6</v>
      </c>
      <c r="BT13" s="2">
        <v>0.5</v>
      </c>
      <c r="BU13" s="9"/>
      <c r="BV13" s="16">
        <f t="shared" si="42"/>
        <v>16</v>
      </c>
      <c r="BW13" s="15">
        <f t="shared" si="24"/>
        <v>5</v>
      </c>
      <c r="BX13" s="15">
        <v>5</v>
      </c>
      <c r="BY13" s="15">
        <f t="shared" si="25"/>
        <v>5</v>
      </c>
      <c r="BZ13" s="2">
        <v>1</v>
      </c>
      <c r="CA13" s="9"/>
      <c r="CB13" s="16">
        <f t="shared" si="43"/>
        <v>7</v>
      </c>
      <c r="CC13" s="15">
        <f t="shared" si="26"/>
        <v>4</v>
      </c>
      <c r="CD13" s="15">
        <v>5</v>
      </c>
      <c r="CE13" s="15">
        <f t="shared" si="27"/>
        <v>5</v>
      </c>
      <c r="CF13" s="2">
        <v>0</v>
      </c>
      <c r="CG13" s="9"/>
      <c r="CH13" s="16">
        <f t="shared" si="44"/>
        <v>16</v>
      </c>
      <c r="CI13" s="15">
        <f t="shared" si="28"/>
        <v>5</v>
      </c>
      <c r="CJ13" s="15">
        <v>6</v>
      </c>
      <c r="CK13" s="15">
        <f t="shared" si="29"/>
        <v>6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6</v>
      </c>
      <c r="Q14" s="15">
        <f t="shared" si="5"/>
        <v>6</v>
      </c>
      <c r="R14" s="2">
        <v>1</v>
      </c>
      <c r="S14" s="9"/>
      <c r="T14" s="16">
        <f t="shared" si="33"/>
        <v>17</v>
      </c>
      <c r="U14" s="15">
        <f t="shared" si="6"/>
        <v>4</v>
      </c>
      <c r="V14" s="15">
        <v>6</v>
      </c>
      <c r="W14" s="15">
        <f t="shared" si="7"/>
        <v>6</v>
      </c>
      <c r="X14" s="2">
        <v>0</v>
      </c>
      <c r="Y14" s="9"/>
      <c r="Z14" s="16">
        <f t="shared" si="34"/>
        <v>8</v>
      </c>
      <c r="AA14" s="15">
        <f t="shared" si="8"/>
        <v>3</v>
      </c>
      <c r="AB14" s="15">
        <v>4</v>
      </c>
      <c r="AC14" s="15">
        <f t="shared" si="9"/>
        <v>4</v>
      </c>
      <c r="AD14" s="2">
        <v>1</v>
      </c>
      <c r="AE14" s="9"/>
      <c r="AF14" s="16">
        <f t="shared" si="35"/>
        <v>17</v>
      </c>
      <c r="AG14" s="15">
        <f t="shared" si="10"/>
        <v>4</v>
      </c>
      <c r="AH14" s="15">
        <v>6</v>
      </c>
      <c r="AI14" s="15">
        <f t="shared" si="11"/>
        <v>6</v>
      </c>
      <c r="AJ14" s="2">
        <v>0</v>
      </c>
      <c r="AK14" s="9"/>
      <c r="AL14" s="16">
        <f t="shared" si="36"/>
        <v>8</v>
      </c>
      <c r="AM14" s="15">
        <f t="shared" si="12"/>
        <v>3</v>
      </c>
      <c r="AN14" s="15">
        <v>4</v>
      </c>
      <c r="AO14" s="15">
        <f t="shared" si="13"/>
        <v>4</v>
      </c>
      <c r="AP14" s="2">
        <v>1</v>
      </c>
      <c r="AQ14" s="9"/>
      <c r="AR14" s="16">
        <f t="shared" si="37"/>
        <v>17</v>
      </c>
      <c r="AS14" s="15">
        <f t="shared" si="14"/>
        <v>4</v>
      </c>
      <c r="AT14" s="15">
        <v>5</v>
      </c>
      <c r="AU14" s="15">
        <f t="shared" si="15"/>
        <v>5</v>
      </c>
      <c r="AV14" s="2">
        <v>0.5</v>
      </c>
      <c r="AW14" s="9"/>
      <c r="AX14" s="16">
        <f t="shared" si="38"/>
        <v>17</v>
      </c>
      <c r="AY14" s="15">
        <f t="shared" si="16"/>
        <v>4</v>
      </c>
      <c r="AZ14" s="15">
        <v>5</v>
      </c>
      <c r="BA14" s="15">
        <f t="shared" si="17"/>
        <v>5</v>
      </c>
      <c r="BB14" s="2">
        <v>0.5</v>
      </c>
      <c r="BC14" s="9"/>
      <c r="BD14" s="16">
        <f t="shared" si="39"/>
        <v>8</v>
      </c>
      <c r="BE14" s="15">
        <f t="shared" si="18"/>
        <v>3</v>
      </c>
      <c r="BF14" s="15">
        <v>4</v>
      </c>
      <c r="BG14" s="15">
        <f t="shared" si="19"/>
        <v>4</v>
      </c>
      <c r="BH14" s="2">
        <v>0.5</v>
      </c>
      <c r="BI14" s="9"/>
      <c r="BJ14" s="16">
        <f t="shared" si="40"/>
        <v>17</v>
      </c>
      <c r="BK14" s="15">
        <f t="shared" si="20"/>
        <v>4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3</v>
      </c>
      <c r="BR14" s="15">
        <v>4</v>
      </c>
      <c r="BS14" s="15">
        <f t="shared" si="23"/>
        <v>4</v>
      </c>
      <c r="BT14" s="2">
        <v>0.5</v>
      </c>
      <c r="BU14" s="9"/>
      <c r="BV14" s="16">
        <f t="shared" si="42"/>
        <v>17</v>
      </c>
      <c r="BW14" s="15">
        <f t="shared" si="24"/>
        <v>4</v>
      </c>
      <c r="BX14" s="15">
        <v>5</v>
      </c>
      <c r="BY14" s="15">
        <f t="shared" si="25"/>
        <v>5</v>
      </c>
      <c r="BZ14" s="2">
        <v>0</v>
      </c>
      <c r="CA14" s="9"/>
      <c r="CB14" s="16">
        <f t="shared" si="43"/>
        <v>8</v>
      </c>
      <c r="CC14" s="15">
        <f t="shared" si="26"/>
        <v>3</v>
      </c>
      <c r="CD14" s="15">
        <v>3</v>
      </c>
      <c r="CE14" s="15">
        <f t="shared" si="27"/>
        <v>3</v>
      </c>
      <c r="CF14" s="2">
        <v>1</v>
      </c>
      <c r="CG14" s="9"/>
      <c r="CH14" s="16">
        <f t="shared" si="44"/>
        <v>17</v>
      </c>
      <c r="CI14" s="15">
        <f t="shared" si="28"/>
        <v>4</v>
      </c>
      <c r="CJ14" s="15">
        <v>7</v>
      </c>
      <c r="CK14" s="15">
        <f t="shared" si="29"/>
        <v>7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5</v>
      </c>
      <c r="E15" s="15">
        <f t="shared" si="1"/>
        <v>5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1</v>
      </c>
      <c r="S15" s="9"/>
      <c r="T15" s="16">
        <f t="shared" si="33"/>
        <v>18</v>
      </c>
      <c r="U15" s="15">
        <f t="shared" si="6"/>
        <v>5</v>
      </c>
      <c r="V15" s="15">
        <v>7</v>
      </c>
      <c r="W15" s="15">
        <f t="shared" si="7"/>
        <v>7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>
        <v>7</v>
      </c>
      <c r="AI15" s="15">
        <f t="shared" si="11"/>
        <v>7</v>
      </c>
      <c r="AJ15" s="2">
        <v>1</v>
      </c>
      <c r="AK15" s="9"/>
      <c r="AL15" s="16">
        <f t="shared" si="36"/>
        <v>9</v>
      </c>
      <c r="AM15" s="15">
        <f t="shared" si="12"/>
        <v>5</v>
      </c>
      <c r="AN15" s="15">
        <v>8</v>
      </c>
      <c r="AO15" s="15">
        <f t="shared" si="13"/>
        <v>8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>
        <v>8</v>
      </c>
      <c r="AU15" s="15">
        <f t="shared" si="15"/>
        <v>8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8</v>
      </c>
      <c r="BA15" s="15">
        <f t="shared" si="17"/>
        <v>8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7</v>
      </c>
      <c r="BG15" s="15">
        <f t="shared" si="19"/>
        <v>7</v>
      </c>
      <c r="BH15" s="2">
        <v>0.5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18</v>
      </c>
      <c r="BW15" s="15">
        <f t="shared" si="24"/>
        <v>5</v>
      </c>
      <c r="BX15" s="15">
        <v>6</v>
      </c>
      <c r="BY15" s="15">
        <f t="shared" si="25"/>
        <v>6</v>
      </c>
      <c r="BZ15" s="2">
        <v>0</v>
      </c>
      <c r="CA15" s="9"/>
      <c r="CB15" s="16">
        <f t="shared" si="43"/>
        <v>9</v>
      </c>
      <c r="CC15" s="15">
        <f t="shared" si="26"/>
        <v>5</v>
      </c>
      <c r="CD15" s="15">
        <v>8</v>
      </c>
      <c r="CE15" s="15">
        <f t="shared" si="27"/>
        <v>8</v>
      </c>
      <c r="CF15" s="2">
        <v>0</v>
      </c>
      <c r="CG15" s="9"/>
      <c r="CH15" s="16">
        <f t="shared" si="44"/>
        <v>18</v>
      </c>
      <c r="CI15" s="15">
        <f t="shared" si="28"/>
        <v>5</v>
      </c>
      <c r="CJ15" s="15">
        <v>6</v>
      </c>
      <c r="CK15" s="15">
        <f t="shared" si="29"/>
        <v>6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52</v>
      </c>
      <c r="E16" s="15">
        <f>SUM(E7:E15)</f>
        <v>51</v>
      </c>
      <c r="F16" s="15">
        <f>SUM(F7:F15)</f>
        <v>7</v>
      </c>
      <c r="G16" s="9"/>
      <c r="H16" s="10" t="s">
        <v>38</v>
      </c>
      <c r="I16" s="15">
        <f>SUM(I7:I15)</f>
        <v>35</v>
      </c>
      <c r="J16" s="15">
        <f>SUM(J7:J15)</f>
        <v>48</v>
      </c>
      <c r="K16" s="15">
        <f>SUM(K7:K15)</f>
        <v>48</v>
      </c>
      <c r="L16" s="2">
        <f>SUM(L7:L15)</f>
        <v>6</v>
      </c>
      <c r="M16" s="9"/>
      <c r="N16" s="10" t="s">
        <v>38</v>
      </c>
      <c r="O16" s="15">
        <f>SUM(O7:O15)</f>
        <v>36</v>
      </c>
      <c r="P16" s="15">
        <f>SUM(P7:P15)</f>
        <v>53</v>
      </c>
      <c r="Q16" s="15">
        <f>SUM(Q7:Q15)</f>
        <v>53</v>
      </c>
      <c r="R16" s="2">
        <f>SUM(R7:R15)</f>
        <v>8</v>
      </c>
      <c r="S16" s="9"/>
      <c r="T16" s="10" t="s">
        <v>38</v>
      </c>
      <c r="U16" s="15">
        <f>SUM(U7:U15)</f>
        <v>36</v>
      </c>
      <c r="V16" s="15">
        <f>SUM(V7:V15)</f>
        <v>53</v>
      </c>
      <c r="W16" s="15">
        <f>SUM(W7:W15)</f>
        <v>52</v>
      </c>
      <c r="X16" s="2">
        <f>SUM(X7:X15)</f>
        <v>3.5</v>
      </c>
      <c r="Y16" s="9"/>
      <c r="Z16" s="10" t="s">
        <v>38</v>
      </c>
      <c r="AA16" s="15">
        <f>SUM(AA7:AA15)</f>
        <v>35</v>
      </c>
      <c r="AB16" s="15">
        <f>SUM(AB7:AB15)</f>
        <v>49</v>
      </c>
      <c r="AC16" s="15">
        <f>SUM(AC7:AC15)</f>
        <v>49</v>
      </c>
      <c r="AD16" s="2">
        <f>SUM(AD7:AD15)</f>
        <v>4</v>
      </c>
      <c r="AE16" s="9"/>
      <c r="AF16" s="10" t="s">
        <v>38</v>
      </c>
      <c r="AG16" s="15">
        <f>SUM(AG7:AG15)</f>
        <v>36</v>
      </c>
      <c r="AH16" s="15">
        <f>SUM(AH7:AH15)</f>
        <v>53</v>
      </c>
      <c r="AI16" s="15">
        <f>SUM(AI7:AI15)</f>
        <v>53</v>
      </c>
      <c r="AJ16" s="2">
        <f>SUM(AJ7:AJ15)</f>
        <v>5.5</v>
      </c>
      <c r="AK16" s="9"/>
      <c r="AL16" s="10" t="s">
        <v>38</v>
      </c>
      <c r="AM16" s="15">
        <f>SUM(AM7:AM15)</f>
        <v>35</v>
      </c>
      <c r="AN16" s="15">
        <f>SUM(AN7:AN15)</f>
        <v>52</v>
      </c>
      <c r="AO16" s="15">
        <f>SUM(AO7:AO15)</f>
        <v>52</v>
      </c>
      <c r="AP16" s="2">
        <f>SUM(AP7:AP15)</f>
        <v>5</v>
      </c>
      <c r="AQ16" s="9"/>
      <c r="AR16" s="10" t="s">
        <v>38</v>
      </c>
      <c r="AS16" s="15">
        <f>SUM(AS7:AS15)</f>
        <v>36</v>
      </c>
      <c r="AT16" s="15">
        <f>SUM(AT7:AT15)</f>
        <v>51</v>
      </c>
      <c r="AU16" s="15">
        <f>SUM(AU7:AU15)</f>
        <v>51</v>
      </c>
      <c r="AV16" s="2">
        <f>SUM(AV7:AV15)</f>
        <v>5.5</v>
      </c>
      <c r="AW16" s="9"/>
      <c r="AX16" s="10" t="s">
        <v>38</v>
      </c>
      <c r="AY16" s="15">
        <f>SUM(AY7:AY15)</f>
        <v>36</v>
      </c>
      <c r="AZ16" s="15">
        <f>SUM(AZ7:AZ15)</f>
        <v>53</v>
      </c>
      <c r="BA16" s="15">
        <f>SUM(BA7:BA15)</f>
        <v>50</v>
      </c>
      <c r="BB16" s="2">
        <f>SUM(BB7:BB15)</f>
        <v>4.5</v>
      </c>
      <c r="BC16" s="9"/>
      <c r="BD16" s="10" t="s">
        <v>38</v>
      </c>
      <c r="BE16" s="15">
        <f>SUM(BE7:BE15)</f>
        <v>35</v>
      </c>
      <c r="BF16" s="15">
        <f>SUM(BF7:BF15)</f>
        <v>45</v>
      </c>
      <c r="BG16" s="15">
        <f>SUM(BG7:BG15)</f>
        <v>45</v>
      </c>
      <c r="BH16" s="2">
        <f>SUM(BH7:BH15)</f>
        <v>6</v>
      </c>
      <c r="BI16" s="9"/>
      <c r="BJ16" s="10" t="s">
        <v>38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35</v>
      </c>
      <c r="BR16" s="15">
        <f>SUM(BR7:BR15)</f>
        <v>47</v>
      </c>
      <c r="BS16" s="15">
        <f>SUM(BS7:BS15)</f>
        <v>47</v>
      </c>
      <c r="BT16" s="2">
        <f>SUM(BT7:BT15)</f>
        <v>5</v>
      </c>
      <c r="BU16" s="9"/>
      <c r="BV16" s="10" t="s">
        <v>38</v>
      </c>
      <c r="BW16" s="15">
        <f>SUM(BW7:BW15)</f>
        <v>36</v>
      </c>
      <c r="BX16" s="15">
        <f>SUM(BX7:BX15)</f>
        <v>43</v>
      </c>
      <c r="BY16" s="15">
        <f>SUM(BY7:BY15)</f>
        <v>43</v>
      </c>
      <c r="BZ16" s="2">
        <f>SUM(BZ7:BZ15)</f>
        <v>6</v>
      </c>
      <c r="CA16" s="9"/>
      <c r="CB16" s="10" t="s">
        <v>38</v>
      </c>
      <c r="CC16" s="15">
        <f>SUM(CC7:CC15)</f>
        <v>35</v>
      </c>
      <c r="CD16" s="15">
        <f>SUM(CD7:CD15)</f>
        <v>45</v>
      </c>
      <c r="CE16" s="15">
        <f>SUM(CE7:CE15)</f>
        <v>45</v>
      </c>
      <c r="CF16" s="2">
        <f>SUM(CF7:CF15)</f>
        <v>4.5</v>
      </c>
      <c r="CG16" s="9"/>
      <c r="CH16" s="10" t="s">
        <v>38</v>
      </c>
      <c r="CI16" s="15">
        <f>SUM(CI7:CI15)</f>
        <v>36</v>
      </c>
      <c r="CJ16" s="15">
        <f>SUM(CJ7:CJ15)</f>
        <v>50</v>
      </c>
      <c r="CK16" s="15">
        <f>SUM(CK7:CK15)</f>
        <v>50</v>
      </c>
      <c r="CL16" s="2">
        <f>SUM(CL7:CL15)</f>
        <v>5.5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1</v>
      </c>
      <c r="G18" s="9"/>
      <c r="K18" t="s">
        <v>113</v>
      </c>
      <c r="L18" s="2">
        <v>1</v>
      </c>
      <c r="M18" s="9"/>
      <c r="Q18" t="s">
        <v>113</v>
      </c>
      <c r="R18" s="2">
        <v>1</v>
      </c>
      <c r="S18" s="9"/>
      <c r="W18" t="s">
        <v>113</v>
      </c>
      <c r="X18" s="2">
        <v>0</v>
      </c>
      <c r="Y18" s="9"/>
      <c r="AC18" t="s">
        <v>113</v>
      </c>
      <c r="AD18" s="2">
        <v>0</v>
      </c>
      <c r="AE18" s="9"/>
      <c r="AI18" t="s">
        <v>113</v>
      </c>
      <c r="AJ18" s="2">
        <v>1</v>
      </c>
      <c r="AK18" s="9"/>
      <c r="AO18" t="s">
        <v>113</v>
      </c>
      <c r="AP18" s="2">
        <v>0</v>
      </c>
      <c r="AQ18" s="9"/>
      <c r="AU18" t="s">
        <v>113</v>
      </c>
      <c r="AV18" s="2">
        <v>1</v>
      </c>
      <c r="AW18" s="9"/>
      <c r="BA18" t="s">
        <v>113</v>
      </c>
      <c r="BB18" s="2">
        <v>0</v>
      </c>
      <c r="BC18" s="9"/>
      <c r="BG18" t="s">
        <v>113</v>
      </c>
      <c r="BH18" s="2">
        <v>1</v>
      </c>
      <c r="BI18" s="9"/>
      <c r="BM18" t="s">
        <v>113</v>
      </c>
      <c r="BO18" s="9"/>
      <c r="BS18" t="s">
        <v>113</v>
      </c>
      <c r="BT18" s="2">
        <v>0.5</v>
      </c>
      <c r="BU18" s="9"/>
      <c r="BY18" t="s">
        <v>113</v>
      </c>
      <c r="BZ18" s="2">
        <v>1</v>
      </c>
      <c r="CA18" s="9"/>
      <c r="CE18" t="s">
        <v>113</v>
      </c>
      <c r="CF18" s="2">
        <v>1</v>
      </c>
      <c r="CG18" s="9"/>
      <c r="CK18" t="s">
        <v>113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8</v>
      </c>
      <c r="G20" s="9"/>
      <c r="K20" t="s">
        <v>114</v>
      </c>
      <c r="L20" s="17">
        <f>SUM(L16:L19)</f>
        <v>7</v>
      </c>
      <c r="M20" s="9"/>
      <c r="Q20" t="s">
        <v>114</v>
      </c>
      <c r="R20" s="17">
        <f>SUM(R16:R19)</f>
        <v>9</v>
      </c>
      <c r="S20" s="9"/>
      <c r="W20" t="s">
        <v>114</v>
      </c>
      <c r="X20" s="17">
        <f>SUM(X16:X19)</f>
        <v>3.5</v>
      </c>
      <c r="Y20" s="9"/>
      <c r="AC20" t="s">
        <v>114</v>
      </c>
      <c r="AD20" s="17">
        <f>SUM(AD16:AD19)</f>
        <v>4</v>
      </c>
      <c r="AE20" s="9"/>
      <c r="AI20" t="s">
        <v>114</v>
      </c>
      <c r="AJ20" s="17">
        <f>SUM(AJ16:AJ19)</f>
        <v>6.5</v>
      </c>
      <c r="AK20" s="9"/>
      <c r="AO20" t="s">
        <v>114</v>
      </c>
      <c r="AP20" s="17">
        <f>SUM(AP16:AP19)</f>
        <v>5</v>
      </c>
      <c r="AQ20" s="9"/>
      <c r="AU20" t="s">
        <v>114</v>
      </c>
      <c r="AV20" s="17">
        <f>SUM(AV16:AV19)</f>
        <v>6.5</v>
      </c>
      <c r="AW20" s="9"/>
      <c r="BA20" t="s">
        <v>114</v>
      </c>
      <c r="BB20" s="17">
        <f>SUM(BB16:BB19)</f>
        <v>4.5</v>
      </c>
      <c r="BC20" s="9"/>
      <c r="BG20" t="s">
        <v>114</v>
      </c>
      <c r="BH20" s="17">
        <f>SUM(BH16:BH19)</f>
        <v>7</v>
      </c>
      <c r="BI20" s="9"/>
      <c r="BM20" t="s">
        <v>114</v>
      </c>
      <c r="BN20" s="17">
        <f>SUM(BN16:BN19)</f>
        <v>0</v>
      </c>
      <c r="BO20" s="9"/>
      <c r="BS20" t="s">
        <v>114</v>
      </c>
      <c r="BT20" s="17">
        <f>SUM(BT16:BT19)</f>
        <v>5.5</v>
      </c>
      <c r="BU20" s="9"/>
      <c r="BY20" t="s">
        <v>114</v>
      </c>
      <c r="BZ20" s="17">
        <f>SUM(BZ16:BZ19)</f>
        <v>7</v>
      </c>
      <c r="CA20" s="9"/>
      <c r="CE20" t="s">
        <v>114</v>
      </c>
      <c r="CF20" s="17">
        <f>SUM(CF16:CF19)</f>
        <v>5.5</v>
      </c>
      <c r="CG20" s="9"/>
      <c r="CK20" t="s">
        <v>114</v>
      </c>
      <c r="CL20" s="17">
        <f>SUM(CL16:CL19)</f>
        <v>6.5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15</v>
      </c>
      <c r="G22" s="9"/>
      <c r="K22" t="s">
        <v>56</v>
      </c>
      <c r="L22" s="2">
        <f>IF(J16=0,0,K16-I16)</f>
        <v>13</v>
      </c>
      <c r="M22" s="9"/>
      <c r="Q22" t="s">
        <v>56</v>
      </c>
      <c r="R22" s="40">
        <f>IF(P16=0,0,Q16-O16)</f>
        <v>17</v>
      </c>
      <c r="S22" s="9"/>
      <c r="W22" t="s">
        <v>56</v>
      </c>
      <c r="X22" s="2">
        <f>IF(V16=0,0,W16-U16)</f>
        <v>16</v>
      </c>
      <c r="Y22" s="9"/>
      <c r="AC22" t="s">
        <v>56</v>
      </c>
      <c r="AD22" s="2">
        <f>IF(AB16=0,0,AC16-AA16)</f>
        <v>14</v>
      </c>
      <c r="AE22" s="9"/>
      <c r="AI22" t="s">
        <v>56</v>
      </c>
      <c r="AJ22" s="2">
        <f>IF(AH16=0,0,AI16-AG16)</f>
        <v>17</v>
      </c>
      <c r="AK22" s="9"/>
      <c r="AO22" t="s">
        <v>56</v>
      </c>
      <c r="AP22" s="2">
        <f>IF(AN16=0,0,AO16-AM16)</f>
        <v>17</v>
      </c>
      <c r="AQ22" s="9"/>
      <c r="AU22" t="s">
        <v>56</v>
      </c>
      <c r="AV22" s="2">
        <f>IF(AT16=0,0,AU16-AS16)</f>
        <v>15</v>
      </c>
      <c r="AW22" s="9"/>
      <c r="BA22" t="s">
        <v>56</v>
      </c>
      <c r="BB22" s="2">
        <f>IF(AZ16=0,0,BA16-AY16)</f>
        <v>14</v>
      </c>
      <c r="BC22" s="9"/>
      <c r="BG22" t="s">
        <v>56</v>
      </c>
      <c r="BH22" s="2">
        <f>IF(BF16=0,0,BG16-BE16)</f>
        <v>10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12</v>
      </c>
      <c r="BU22" s="9"/>
      <c r="BY22" t="s">
        <v>56</v>
      </c>
      <c r="BZ22" s="2">
        <f>IF(BX16=0,0,BY16-BW16)</f>
        <v>7</v>
      </c>
      <c r="CA22" s="9"/>
      <c r="CE22" t="s">
        <v>56</v>
      </c>
      <c r="CF22" s="2">
        <f>IF(CD16=0,0,CE16-CC16)</f>
        <v>10</v>
      </c>
      <c r="CG22" s="9"/>
      <c r="CK22" t="s">
        <v>56</v>
      </c>
      <c r="CL22" s="2">
        <f>IF(CJ16=0,0,CK16-CI16)</f>
        <v>14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W</v>
      </c>
      <c r="BB24" s="19" t="str">
        <f>IF(AZ16&lt;&gt;0,IF(BB16&gt;4.5,"W",IF(BB16=4.5,"T",IF(BB16&lt;4.5,"L"))),0)</f>
        <v>T</v>
      </c>
      <c r="BH24" s="19" t="str">
        <f>IF(BF16&lt;&gt;0,IF(BH16&gt;4.5,"W",IF(BH16=4.5,"T",IF(BH16&lt;4.5,"L"))),0)</f>
        <v>W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T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8</v>
      </c>
      <c r="D29" s="2">
        <f t="shared" ref="D29:D43" si="45">C29</f>
        <v>8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6.166666666666667</v>
      </c>
      <c r="K29" s="40">
        <f>MIN(J7,AB7,AN7,BF7,BR7,CD7)</f>
        <v>5</v>
      </c>
      <c r="L29" s="15">
        <f>MAX(J7,AB7,AN7,BF7,BR7,CD7)</f>
        <v>7</v>
      </c>
      <c r="M29" s="20"/>
    </row>
    <row r="30" spans="1:91" x14ac:dyDescent="0.2">
      <c r="A30" s="20"/>
      <c r="B30" t="s">
        <v>41</v>
      </c>
      <c r="C30" s="2">
        <f>L20</f>
        <v>7</v>
      </c>
      <c r="D30" s="2">
        <f t="shared" si="45"/>
        <v>7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6.333333333333333</v>
      </c>
      <c r="K30" s="40">
        <f t="shared" ref="K30:K37" si="48">MIN(J8,AB8,AN8,BF8,BR8,CD8)</f>
        <v>5</v>
      </c>
      <c r="L30" s="15">
        <f t="shared" ref="L30:L37" si="49">MAX(J8,AB8,AN8,BF8,BR8,CD8)</f>
        <v>7</v>
      </c>
      <c r="M30" s="20"/>
    </row>
    <row r="31" spans="1:91" x14ac:dyDescent="0.2">
      <c r="A31" s="20"/>
      <c r="B31" t="s">
        <v>42</v>
      </c>
      <c r="C31" s="2">
        <f>R20</f>
        <v>9</v>
      </c>
      <c r="D31" s="2">
        <f t="shared" si="45"/>
        <v>9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5.5</v>
      </c>
      <c r="K31" s="40">
        <f t="shared" si="48"/>
        <v>4</v>
      </c>
      <c r="L31" s="15">
        <f t="shared" si="49"/>
        <v>7</v>
      </c>
      <c r="M31" s="20"/>
    </row>
    <row r="32" spans="1:91" x14ac:dyDescent="0.2">
      <c r="A32" s="20"/>
      <c r="B32" t="s">
        <v>43</v>
      </c>
      <c r="C32" s="2">
        <f>X20</f>
        <v>3.5</v>
      </c>
      <c r="D32" s="2"/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4.5</v>
      </c>
      <c r="K32" s="40">
        <f t="shared" si="48"/>
        <v>4</v>
      </c>
      <c r="L32" s="15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4</v>
      </c>
      <c r="D33" s="2"/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3.1666666666666665</v>
      </c>
      <c r="K33" s="40">
        <f t="shared" si="48"/>
        <v>2</v>
      </c>
      <c r="L33" s="15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6.5</v>
      </c>
      <c r="D34" s="2">
        <f t="shared" si="45"/>
        <v>6.5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5.166666666666667</v>
      </c>
      <c r="K34" s="40">
        <f t="shared" si="48"/>
        <v>4</v>
      </c>
      <c r="L34" s="15">
        <f t="shared" si="49"/>
        <v>6</v>
      </c>
      <c r="M34" s="20"/>
    </row>
    <row r="35" spans="1:18" x14ac:dyDescent="0.2">
      <c r="A35" s="20"/>
      <c r="B35" t="s">
        <v>46</v>
      </c>
      <c r="C35" s="2">
        <f>AP20</f>
        <v>5</v>
      </c>
      <c r="D35" s="2"/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5.833333333333333</v>
      </c>
      <c r="K35" s="40">
        <f t="shared" si="48"/>
        <v>5</v>
      </c>
      <c r="L35" s="15">
        <f t="shared" si="49"/>
        <v>6</v>
      </c>
      <c r="M35" s="20"/>
    </row>
    <row r="36" spans="1:18" x14ac:dyDescent="0.2">
      <c r="A36" s="20"/>
      <c r="B36" t="s">
        <v>47</v>
      </c>
      <c r="C36" s="2">
        <f>AV20</f>
        <v>6.5</v>
      </c>
      <c r="D36" s="2">
        <f t="shared" si="45"/>
        <v>6.5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3.8333333333333335</v>
      </c>
      <c r="K36" s="40">
        <f t="shared" si="48"/>
        <v>3</v>
      </c>
      <c r="L36" s="15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4.5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7.166666666666667</v>
      </c>
      <c r="K37" s="40">
        <f t="shared" si="48"/>
        <v>6</v>
      </c>
      <c r="L37" s="15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7</v>
      </c>
      <c r="D38" s="2">
        <f t="shared" si="45"/>
        <v>7</v>
      </c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47.666666666666671</v>
      </c>
      <c r="K38" s="337">
        <f>SUM(K29:K37)</f>
        <v>38</v>
      </c>
      <c r="L38" s="337">
        <f>SUM(L29:L37)</f>
        <v>54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5.5</v>
      </c>
      <c r="D40" s="2">
        <f t="shared" si="45"/>
        <v>5.5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6.8571428571428568</v>
      </c>
      <c r="K40" s="40">
        <f>MIN(D7,P7,V7,AH7,AZ7,BL7,BX7,CJ7)</f>
        <v>5</v>
      </c>
      <c r="L40" s="15">
        <f>MAX(D7,P7,V7,AH7,AZ7,BL7,BX7,CJ7)</f>
        <v>10</v>
      </c>
      <c r="M40" s="20"/>
    </row>
    <row r="41" spans="1:18" x14ac:dyDescent="0.2">
      <c r="A41" s="20"/>
      <c r="B41" t="s">
        <v>52</v>
      </c>
      <c r="C41" s="2">
        <f>BZ20</f>
        <v>7</v>
      </c>
      <c r="D41" s="2">
        <f t="shared" si="45"/>
        <v>7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123">
        <f t="shared" ref="J41:J48" si="50">AVERAGE(D8,P8,V8,AH8,AZ8,BL8,BX8,CJ8)</f>
        <v>5.2857142857142856</v>
      </c>
      <c r="K41" s="40">
        <f t="shared" ref="K41:K48" si="51">MIN(D8,P8,V8,AH8,AZ8,BL8,BX8,CJ8)</f>
        <v>4</v>
      </c>
      <c r="L41" s="15">
        <f t="shared" ref="L41:L48" si="52">MAX(D8,P8,V8,AH8,AZ8,BL8,BX8,CJ8)</f>
        <v>7</v>
      </c>
      <c r="M41" s="20"/>
    </row>
    <row r="42" spans="1:18" x14ac:dyDescent="0.2">
      <c r="A42" s="20"/>
      <c r="B42" t="s">
        <v>53</v>
      </c>
      <c r="C42" s="2">
        <f>CF20</f>
        <v>5.5</v>
      </c>
      <c r="D42" s="2">
        <f t="shared" si="45"/>
        <v>5.5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4</v>
      </c>
      <c r="K42" s="40">
        <f t="shared" si="51"/>
        <v>3</v>
      </c>
      <c r="L42" s="15">
        <f t="shared" si="52"/>
        <v>5</v>
      </c>
      <c r="M42" s="20"/>
    </row>
    <row r="43" spans="1:18" x14ac:dyDescent="0.2">
      <c r="A43" s="20"/>
      <c r="B43" t="s">
        <v>54</v>
      </c>
      <c r="C43" s="26">
        <f>CL20</f>
        <v>6.5</v>
      </c>
      <c r="D43" s="26">
        <f t="shared" si="45"/>
        <v>6.5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6</v>
      </c>
      <c r="K43" s="40">
        <f t="shared" si="51"/>
        <v>5</v>
      </c>
      <c r="L43" s="15">
        <f t="shared" si="52"/>
        <v>7</v>
      </c>
      <c r="M43" s="20"/>
    </row>
    <row r="44" spans="1:18" x14ac:dyDescent="0.2">
      <c r="A44" s="20"/>
      <c r="B44" t="s">
        <v>38</v>
      </c>
      <c r="C44" s="2">
        <f>SUM(C29:C43)</f>
        <v>85.5</v>
      </c>
      <c r="D44" s="2">
        <f>SUM(D29:D43)</f>
        <v>68.5</v>
      </c>
      <c r="E44" s="25">
        <f>SUM(E29:E43)</f>
        <v>14</v>
      </c>
      <c r="F44" s="2">
        <f>SUM(F29:F43)</f>
        <v>14</v>
      </c>
      <c r="G44" s="20"/>
      <c r="I44" s="35">
        <v>14</v>
      </c>
      <c r="J44" s="123">
        <f t="shared" si="50"/>
        <v>5.5714285714285712</v>
      </c>
      <c r="K44" s="40">
        <f t="shared" si="51"/>
        <v>5</v>
      </c>
      <c r="L44" s="15">
        <f t="shared" si="52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</v>
      </c>
      <c r="K45" s="40">
        <f t="shared" si="51"/>
        <v>3</v>
      </c>
      <c r="L45" s="15">
        <f t="shared" si="52"/>
        <v>5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6.8571428571428568</v>
      </c>
      <c r="K46" s="40">
        <f t="shared" si="51"/>
        <v>5</v>
      </c>
      <c r="L46" s="15">
        <f t="shared" si="52"/>
        <v>9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123">
        <f t="shared" si="50"/>
        <v>5.8571428571428568</v>
      </c>
      <c r="K47" s="40">
        <f t="shared" si="51"/>
        <v>5</v>
      </c>
      <c r="L47" s="15">
        <f t="shared" si="52"/>
        <v>7</v>
      </c>
      <c r="M47" s="20"/>
      <c r="R47" s="2"/>
    </row>
    <row r="48" spans="1:18" x14ac:dyDescent="0.2">
      <c r="A48" s="20"/>
      <c r="B48" t="s">
        <v>16</v>
      </c>
      <c r="C48" s="25">
        <f t="shared" si="53"/>
        <v>1</v>
      </c>
      <c r="G48" s="20"/>
      <c r="I48" s="35">
        <v>18</v>
      </c>
      <c r="J48" s="123">
        <f t="shared" si="50"/>
        <v>6.5714285714285712</v>
      </c>
      <c r="K48" s="40">
        <f t="shared" si="51"/>
        <v>5</v>
      </c>
      <c r="L48" s="15">
        <f t="shared" si="52"/>
        <v>8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15</v>
      </c>
      <c r="G49" s="20"/>
      <c r="I49" s="36" t="s">
        <v>120</v>
      </c>
      <c r="J49" s="37">
        <f>SUM(J40:J48)</f>
        <v>50.999999999999993</v>
      </c>
      <c r="K49" s="337">
        <f>SUM(K40:K48)</f>
        <v>40</v>
      </c>
      <c r="L49" s="337">
        <f>SUM(L40:L48)</f>
        <v>64</v>
      </c>
      <c r="M49" s="20"/>
      <c r="R49" s="2"/>
    </row>
    <row r="50" spans="1:18" x14ac:dyDescent="0.2">
      <c r="A50" s="20"/>
      <c r="B50" t="s">
        <v>121</v>
      </c>
      <c r="C50" s="25">
        <f t="shared" si="54"/>
        <v>50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4"/>
        <v>38</v>
      </c>
      <c r="G51" s="20"/>
      <c r="K51" s="40">
        <f>K38+K49</f>
        <v>78</v>
      </c>
      <c r="L51" s="40">
        <f>L38+L49</f>
        <v>118</v>
      </c>
      <c r="R51" s="2"/>
    </row>
    <row r="52" spans="1:18" x14ac:dyDescent="0.2">
      <c r="A52" s="20"/>
      <c r="B52" t="s">
        <v>12</v>
      </c>
      <c r="C52" s="25">
        <f t="shared" si="54"/>
        <v>22</v>
      </c>
      <c r="G52" s="20"/>
      <c r="R52" s="2"/>
    </row>
    <row r="53" spans="1:18" x14ac:dyDescent="0.2">
      <c r="A53" s="20"/>
      <c r="B53" t="s">
        <v>38</v>
      </c>
      <c r="C53" s="29">
        <f>SUM(C47:C52)</f>
        <v>126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5">B7</f>
        <v>10</v>
      </c>
      <c r="C56" s="32">
        <f t="shared" si="55"/>
        <v>4</v>
      </c>
      <c r="D56" s="32">
        <f t="shared" si="55"/>
        <v>8</v>
      </c>
      <c r="E56" s="31" t="str">
        <f t="shared" ref="E56:E64" si="56">IF(D56&lt;&gt;0,IF((D56-C56)=-1,"Birdie",IF((D56-C56)=-2,"Eagle",IF((D56-C56)=0,"Par",IF((D56-C56)=1,"bogey",IF((D56-C56)=2,"Double bogey","Other"))))),"  ")</f>
        <v>Other</v>
      </c>
      <c r="H56" s="33" t="s">
        <v>123</v>
      </c>
    </row>
    <row r="57" spans="1:18" x14ac:dyDescent="0.2">
      <c r="B57" s="10">
        <f t="shared" si="55"/>
        <v>11</v>
      </c>
      <c r="C57" s="32">
        <f t="shared" si="55"/>
        <v>4</v>
      </c>
      <c r="D57" s="32">
        <f t="shared" si="55"/>
        <v>5</v>
      </c>
      <c r="E57" s="31" t="str">
        <f t="shared" si="56"/>
        <v>bogey</v>
      </c>
      <c r="H57" t="s">
        <v>124</v>
      </c>
      <c r="I57" s="25">
        <f>COUNTIF(E56:E64,"Eagle")</f>
        <v>0</v>
      </c>
    </row>
    <row r="58" spans="1:18" x14ac:dyDescent="0.2">
      <c r="B58" s="10">
        <f t="shared" si="55"/>
        <v>12</v>
      </c>
      <c r="C58" s="32">
        <f t="shared" si="55"/>
        <v>3</v>
      </c>
      <c r="D58" s="32">
        <f t="shared" si="55"/>
        <v>4</v>
      </c>
      <c r="E58" s="31" t="str">
        <f t="shared" si="56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5"/>
        <v>13</v>
      </c>
      <c r="C59" s="32">
        <f t="shared" si="55"/>
        <v>4</v>
      </c>
      <c r="D59" s="32">
        <f t="shared" si="55"/>
        <v>7</v>
      </c>
      <c r="E59" s="31" t="str">
        <f t="shared" si="56"/>
        <v>Other</v>
      </c>
      <c r="H59" t="s">
        <v>9</v>
      </c>
      <c r="I59" s="25">
        <f>COUNTIF(E56:E64,"Par")</f>
        <v>1</v>
      </c>
    </row>
    <row r="60" spans="1:18" x14ac:dyDescent="0.2">
      <c r="B60" s="10">
        <f t="shared" si="55"/>
        <v>14</v>
      </c>
      <c r="C60" s="32">
        <f t="shared" si="55"/>
        <v>4</v>
      </c>
      <c r="D60" s="32">
        <f t="shared" si="55"/>
        <v>5</v>
      </c>
      <c r="E60" s="31" t="str">
        <f t="shared" si="56"/>
        <v>bogey</v>
      </c>
      <c r="H60" t="s">
        <v>125</v>
      </c>
      <c r="I60" s="25">
        <f>COUNTIF(E56:E64,"bogey")</f>
        <v>4</v>
      </c>
    </row>
    <row r="61" spans="1:18" x14ac:dyDescent="0.2">
      <c r="B61" s="10">
        <f t="shared" si="55"/>
        <v>15</v>
      </c>
      <c r="C61" s="32">
        <f t="shared" si="55"/>
        <v>3</v>
      </c>
      <c r="D61" s="32">
        <f t="shared" si="55"/>
        <v>4</v>
      </c>
      <c r="E61" s="31" t="str">
        <f t="shared" si="56"/>
        <v>bogey</v>
      </c>
      <c r="H61" t="s">
        <v>126</v>
      </c>
      <c r="I61" s="25">
        <f>COUNTIF(E56:E64,"Double bogey")</f>
        <v>1</v>
      </c>
    </row>
    <row r="62" spans="1:18" x14ac:dyDescent="0.2">
      <c r="B62" s="10">
        <f t="shared" si="55"/>
        <v>16</v>
      </c>
      <c r="C62" s="32">
        <f t="shared" si="55"/>
        <v>5</v>
      </c>
      <c r="D62" s="32">
        <f t="shared" si="55"/>
        <v>8</v>
      </c>
      <c r="E62" s="31" t="str">
        <f t="shared" si="56"/>
        <v>Other</v>
      </c>
      <c r="H62" t="s">
        <v>12</v>
      </c>
      <c r="I62" s="25">
        <f>COUNTIF(E56:E64,"Other")</f>
        <v>3</v>
      </c>
    </row>
    <row r="63" spans="1:18" x14ac:dyDescent="0.2">
      <c r="B63" s="10">
        <f t="shared" si="55"/>
        <v>17</v>
      </c>
      <c r="C63" s="32">
        <f t="shared" si="55"/>
        <v>4</v>
      </c>
      <c r="D63" s="32">
        <f t="shared" si="55"/>
        <v>6</v>
      </c>
      <c r="E63" s="31" t="str">
        <f t="shared" si="56"/>
        <v>Double bogey</v>
      </c>
    </row>
    <row r="64" spans="1:18" x14ac:dyDescent="0.2">
      <c r="B64" s="10">
        <f t="shared" si="55"/>
        <v>18</v>
      </c>
      <c r="C64" s="32">
        <f t="shared" si="55"/>
        <v>5</v>
      </c>
      <c r="D64" s="32">
        <f t="shared" si="55"/>
        <v>5</v>
      </c>
      <c r="E64" s="31" t="str">
        <f t="shared" si="56"/>
        <v>Par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7">H7</f>
        <v>1</v>
      </c>
      <c r="C67" s="41">
        <f t="shared" si="57"/>
        <v>4</v>
      </c>
      <c r="D67" s="32">
        <f t="shared" si="57"/>
        <v>7</v>
      </c>
      <c r="E67" s="31" t="str">
        <f t="shared" ref="E67:E75" si="58">IF(D67&lt;&gt;0,IF((D67-C67)=-1,"Birdie",IF((D67-C67)=-2,"Eagle",IF((D67-C67)=0,"Par",IF((D67-C67)=1,"bogey",IF((D67-C67)=2,"Double bogey","Other"))))),"  ")</f>
        <v>Other</v>
      </c>
      <c r="H67" s="33" t="s">
        <v>123</v>
      </c>
    </row>
    <row r="68" spans="2:9" x14ac:dyDescent="0.2">
      <c r="B68" s="10">
        <f t="shared" si="57"/>
        <v>2</v>
      </c>
      <c r="C68" s="41">
        <f t="shared" si="57"/>
        <v>4</v>
      </c>
      <c r="D68" s="32">
        <f t="shared" si="57"/>
        <v>7</v>
      </c>
      <c r="E68" s="31" t="str">
        <f t="shared" si="58"/>
        <v>Other</v>
      </c>
      <c r="H68" t="s">
        <v>124</v>
      </c>
      <c r="I68" s="25">
        <f>COUNTIF(E67:E75,"Eagle")</f>
        <v>0</v>
      </c>
    </row>
    <row r="69" spans="2:9" x14ac:dyDescent="0.2">
      <c r="B69" s="10">
        <f t="shared" si="57"/>
        <v>3</v>
      </c>
      <c r="C69" s="41">
        <f t="shared" si="57"/>
        <v>4</v>
      </c>
      <c r="D69" s="32">
        <f t="shared" si="57"/>
        <v>5</v>
      </c>
      <c r="E69" s="31" t="str">
        <f t="shared" si="58"/>
        <v>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7"/>
        <v>4</v>
      </c>
      <c r="C70" s="41">
        <f t="shared" si="57"/>
        <v>4</v>
      </c>
      <c r="D70" s="32">
        <f t="shared" si="57"/>
        <v>5</v>
      </c>
      <c r="E70" s="31" t="str">
        <f t="shared" si="58"/>
        <v>bogey</v>
      </c>
      <c r="H70" t="s">
        <v>9</v>
      </c>
      <c r="I70" s="25">
        <f>COUNTIF(E67:E75,"Par")</f>
        <v>1</v>
      </c>
    </row>
    <row r="71" spans="2:9" x14ac:dyDescent="0.2">
      <c r="B71" s="10">
        <f t="shared" si="57"/>
        <v>5</v>
      </c>
      <c r="C71" s="41">
        <f t="shared" si="57"/>
        <v>3</v>
      </c>
      <c r="D71" s="32">
        <f t="shared" si="57"/>
        <v>4</v>
      </c>
      <c r="E71" s="31" t="str">
        <f t="shared" si="58"/>
        <v>bogey</v>
      </c>
      <c r="H71" t="s">
        <v>125</v>
      </c>
      <c r="I71" s="25">
        <f>COUNTIF(E67:E75,"bogey")</f>
        <v>5</v>
      </c>
    </row>
    <row r="72" spans="2:9" x14ac:dyDescent="0.2">
      <c r="B72" s="10">
        <f t="shared" si="57"/>
        <v>6</v>
      </c>
      <c r="C72" s="41">
        <f t="shared" si="57"/>
        <v>4</v>
      </c>
      <c r="D72" s="32">
        <f t="shared" si="57"/>
        <v>4</v>
      </c>
      <c r="E72" s="31" t="str">
        <f t="shared" si="58"/>
        <v>Par</v>
      </c>
      <c r="H72" t="s">
        <v>126</v>
      </c>
      <c r="I72" s="25">
        <f>COUNTIF(E67:E75,"Double bogey")</f>
        <v>1</v>
      </c>
    </row>
    <row r="73" spans="2:9" x14ac:dyDescent="0.2">
      <c r="B73" s="10">
        <f t="shared" si="57"/>
        <v>7</v>
      </c>
      <c r="C73" s="41">
        <f t="shared" si="57"/>
        <v>4</v>
      </c>
      <c r="D73" s="32">
        <f t="shared" si="57"/>
        <v>6</v>
      </c>
      <c r="E73" s="31" t="str">
        <f t="shared" si="58"/>
        <v>Double bogey</v>
      </c>
      <c r="H73" t="s">
        <v>12</v>
      </c>
      <c r="I73" s="25">
        <f>COUNTIF(E67:E75,"Other")</f>
        <v>2</v>
      </c>
    </row>
    <row r="74" spans="2:9" x14ac:dyDescent="0.2">
      <c r="B74" s="10">
        <f t="shared" si="57"/>
        <v>8</v>
      </c>
      <c r="C74" s="41">
        <f t="shared" si="57"/>
        <v>3</v>
      </c>
      <c r="D74" s="32">
        <f t="shared" si="57"/>
        <v>4</v>
      </c>
      <c r="E74" s="31" t="str">
        <f t="shared" si="58"/>
        <v>bogey</v>
      </c>
    </row>
    <row r="75" spans="2:9" x14ac:dyDescent="0.2">
      <c r="B75" s="10">
        <f t="shared" si="57"/>
        <v>9</v>
      </c>
      <c r="C75" s="41">
        <f t="shared" si="57"/>
        <v>5</v>
      </c>
      <c r="D75" s="32">
        <f t="shared" si="57"/>
        <v>6</v>
      </c>
      <c r="E75" s="31" t="str">
        <f t="shared" si="58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9">N7</f>
        <v>10</v>
      </c>
      <c r="C78" s="41">
        <f t="shared" si="59"/>
        <v>4</v>
      </c>
      <c r="D78" s="32">
        <f t="shared" si="59"/>
        <v>6</v>
      </c>
      <c r="E78" s="31" t="str">
        <f t="shared" ref="E78:E86" si="60">IF(D78&lt;&gt;0,IF((D78-C78)=-1,"Birdie",IF((D78-C78)=-2,"Eagle",IF((D78-C78)=0,"Par",IF((D78-C78)=1,"bogey",IF((D78-C78)=2,"Double bogey","Other"))))),"  ")</f>
        <v>Double bogey</v>
      </c>
      <c r="H78" s="33" t="s">
        <v>123</v>
      </c>
    </row>
    <row r="79" spans="2:9" x14ac:dyDescent="0.2">
      <c r="B79" s="31">
        <f t="shared" si="59"/>
        <v>11</v>
      </c>
      <c r="C79" s="41">
        <f t="shared" si="59"/>
        <v>4</v>
      </c>
      <c r="D79" s="32">
        <f t="shared" si="59"/>
        <v>7</v>
      </c>
      <c r="E79" s="31" t="str">
        <f t="shared" si="60"/>
        <v>Other</v>
      </c>
      <c r="H79" t="s">
        <v>124</v>
      </c>
      <c r="I79" s="25">
        <f>COUNTIF(E78:E86,"Eagle")</f>
        <v>0</v>
      </c>
    </row>
    <row r="80" spans="2:9" x14ac:dyDescent="0.2">
      <c r="B80" s="31">
        <f t="shared" si="59"/>
        <v>12</v>
      </c>
      <c r="C80" s="41">
        <f t="shared" si="59"/>
        <v>3</v>
      </c>
      <c r="D80" s="32">
        <f t="shared" si="59"/>
        <v>5</v>
      </c>
      <c r="E80" s="31" t="str">
        <f t="shared" si="60"/>
        <v>Double 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59"/>
        <v>13</v>
      </c>
      <c r="C81" s="41">
        <f t="shared" si="59"/>
        <v>4</v>
      </c>
      <c r="D81" s="32">
        <f t="shared" si="59"/>
        <v>5</v>
      </c>
      <c r="E81" s="31" t="str">
        <f t="shared" si="60"/>
        <v>bogey</v>
      </c>
      <c r="H81" t="s">
        <v>9</v>
      </c>
      <c r="I81" s="25">
        <f>COUNTIF(E78:E86,"Par")</f>
        <v>0</v>
      </c>
    </row>
    <row r="82" spans="2:9" x14ac:dyDescent="0.2">
      <c r="B82" s="31">
        <f t="shared" si="59"/>
        <v>14</v>
      </c>
      <c r="C82" s="41">
        <f t="shared" si="59"/>
        <v>4</v>
      </c>
      <c r="D82" s="32">
        <f t="shared" si="59"/>
        <v>6</v>
      </c>
      <c r="E82" s="31" t="str">
        <f t="shared" si="60"/>
        <v>Double bogey</v>
      </c>
      <c r="H82" t="s">
        <v>125</v>
      </c>
      <c r="I82" s="25">
        <f>COUNTIF(E78:E86,"bogey")</f>
        <v>2</v>
      </c>
    </row>
    <row r="83" spans="2:9" x14ac:dyDescent="0.2">
      <c r="B83" s="31">
        <f t="shared" si="59"/>
        <v>15</v>
      </c>
      <c r="C83" s="41">
        <f t="shared" si="59"/>
        <v>3</v>
      </c>
      <c r="D83" s="32">
        <f t="shared" si="59"/>
        <v>5</v>
      </c>
      <c r="E83" s="31" t="str">
        <f t="shared" si="60"/>
        <v>Double bogey</v>
      </c>
      <c r="H83" t="s">
        <v>126</v>
      </c>
      <c r="I83" s="25">
        <f>COUNTIF(E78:E86,"Double bogey")</f>
        <v>6</v>
      </c>
    </row>
    <row r="84" spans="2:9" x14ac:dyDescent="0.2">
      <c r="B84" s="31">
        <f t="shared" si="59"/>
        <v>16</v>
      </c>
      <c r="C84" s="41">
        <f t="shared" si="59"/>
        <v>5</v>
      </c>
      <c r="D84" s="32">
        <f t="shared" si="59"/>
        <v>6</v>
      </c>
      <c r="E84" s="31" t="str">
        <f t="shared" si="60"/>
        <v>bogey</v>
      </c>
      <c r="H84" t="s">
        <v>12</v>
      </c>
      <c r="I84" s="25">
        <f>COUNTIF(E78:E86,"Other")</f>
        <v>1</v>
      </c>
    </row>
    <row r="85" spans="2:9" x14ac:dyDescent="0.2">
      <c r="B85" s="31">
        <f t="shared" si="59"/>
        <v>17</v>
      </c>
      <c r="C85" s="41">
        <f t="shared" si="59"/>
        <v>4</v>
      </c>
      <c r="D85" s="32">
        <f t="shared" si="59"/>
        <v>6</v>
      </c>
      <c r="E85" s="31" t="str">
        <f t="shared" si="60"/>
        <v>Double bogey</v>
      </c>
    </row>
    <row r="86" spans="2:9" x14ac:dyDescent="0.2">
      <c r="B86" s="31">
        <f t="shared" si="59"/>
        <v>18</v>
      </c>
      <c r="C86" s="41">
        <f t="shared" si="59"/>
        <v>5</v>
      </c>
      <c r="D86" s="32">
        <f t="shared" si="59"/>
        <v>7</v>
      </c>
      <c r="E86" s="31" t="str">
        <f t="shared" si="60"/>
        <v>Double 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1">T7</f>
        <v>10</v>
      </c>
      <c r="C89" s="31">
        <f t="shared" si="61"/>
        <v>4</v>
      </c>
      <c r="D89" s="32">
        <f t="shared" si="61"/>
        <v>6</v>
      </c>
      <c r="E89" s="31" t="str">
        <f t="shared" ref="E89:E97" si="62">IF(D89&lt;&gt;0,IF((D89-C89)=-1,"Birdie",IF((D89-C89)=-2,"Eagle",IF((D89-C89)=0,"Par",IF((D89-C89)=1,"bogey",IF((D89-C89)=2,"Double bogey","Other"))))),"  ")</f>
        <v>Double bogey</v>
      </c>
      <c r="H89" s="33" t="s">
        <v>123</v>
      </c>
    </row>
    <row r="90" spans="2:9" x14ac:dyDescent="0.2">
      <c r="B90" s="31">
        <f t="shared" si="61"/>
        <v>11</v>
      </c>
      <c r="C90" s="31">
        <f t="shared" si="61"/>
        <v>4</v>
      </c>
      <c r="D90" s="32">
        <f t="shared" si="61"/>
        <v>5</v>
      </c>
      <c r="E90" s="31" t="str">
        <f t="shared" si="62"/>
        <v>bogey</v>
      </c>
      <c r="H90" t="s">
        <v>124</v>
      </c>
      <c r="I90" s="25">
        <f>COUNTIF(E89:E97,"Eagle")</f>
        <v>0</v>
      </c>
    </row>
    <row r="91" spans="2:9" x14ac:dyDescent="0.2">
      <c r="B91" s="31">
        <f t="shared" si="61"/>
        <v>12</v>
      </c>
      <c r="C91" s="31">
        <f t="shared" si="61"/>
        <v>3</v>
      </c>
      <c r="D91" s="32">
        <f t="shared" si="61"/>
        <v>4</v>
      </c>
      <c r="E91" s="31" t="str">
        <f t="shared" si="62"/>
        <v>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1"/>
        <v>13</v>
      </c>
      <c r="C92" s="31">
        <f t="shared" si="61"/>
        <v>4</v>
      </c>
      <c r="D92" s="32">
        <f t="shared" si="61"/>
        <v>7</v>
      </c>
      <c r="E92" s="31" t="str">
        <f t="shared" si="62"/>
        <v>Other</v>
      </c>
      <c r="H92" t="s">
        <v>9</v>
      </c>
      <c r="I92" s="25">
        <f>COUNTIF(E89:E97,"Par")</f>
        <v>0</v>
      </c>
    </row>
    <row r="93" spans="2:9" x14ac:dyDescent="0.2">
      <c r="B93" s="31">
        <f t="shared" si="61"/>
        <v>14</v>
      </c>
      <c r="C93" s="31">
        <f t="shared" si="61"/>
        <v>4</v>
      </c>
      <c r="D93" s="32">
        <f t="shared" si="61"/>
        <v>5</v>
      </c>
      <c r="E93" s="31" t="str">
        <f t="shared" si="62"/>
        <v>bogey</v>
      </c>
      <c r="H93" t="s">
        <v>125</v>
      </c>
      <c r="I93" s="25">
        <f>COUNTIF(E89:E97,"bogey")</f>
        <v>4</v>
      </c>
    </row>
    <row r="94" spans="2:9" x14ac:dyDescent="0.2">
      <c r="B94" s="31">
        <f t="shared" si="61"/>
        <v>15</v>
      </c>
      <c r="C94" s="31">
        <f t="shared" si="61"/>
        <v>3</v>
      </c>
      <c r="D94" s="32">
        <f t="shared" si="61"/>
        <v>4</v>
      </c>
      <c r="E94" s="31" t="str">
        <f t="shared" si="62"/>
        <v>bogey</v>
      </c>
      <c r="H94" t="s">
        <v>126</v>
      </c>
      <c r="I94" s="25">
        <f>COUNTIF(E89:E97,"Double bogey")</f>
        <v>3</v>
      </c>
    </row>
    <row r="95" spans="2:9" x14ac:dyDescent="0.2">
      <c r="B95" s="31">
        <f t="shared" si="61"/>
        <v>16</v>
      </c>
      <c r="C95" s="31">
        <f t="shared" si="61"/>
        <v>5</v>
      </c>
      <c r="D95" s="32">
        <f t="shared" si="61"/>
        <v>9</v>
      </c>
      <c r="E95" s="31" t="str">
        <f t="shared" si="62"/>
        <v>Other</v>
      </c>
      <c r="H95" t="s">
        <v>12</v>
      </c>
      <c r="I95" s="25">
        <f>COUNTIF(E89:E97,"Other")</f>
        <v>2</v>
      </c>
    </row>
    <row r="96" spans="2:9" x14ac:dyDescent="0.2">
      <c r="B96" s="31">
        <f t="shared" si="61"/>
        <v>17</v>
      </c>
      <c r="C96" s="31">
        <f t="shared" si="61"/>
        <v>4</v>
      </c>
      <c r="D96" s="32">
        <f t="shared" si="61"/>
        <v>6</v>
      </c>
      <c r="E96" s="31" t="str">
        <f t="shared" si="62"/>
        <v>Double bogey</v>
      </c>
    </row>
    <row r="97" spans="2:9" x14ac:dyDescent="0.2">
      <c r="B97" s="31">
        <f t="shared" si="61"/>
        <v>18</v>
      </c>
      <c r="C97" s="31">
        <f t="shared" si="61"/>
        <v>5</v>
      </c>
      <c r="D97" s="32">
        <f t="shared" si="61"/>
        <v>7</v>
      </c>
      <c r="E97" s="31" t="str">
        <f t="shared" si="62"/>
        <v>Double bogey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3">Z7</f>
        <v>1</v>
      </c>
      <c r="C100" s="31">
        <f t="shared" si="63"/>
        <v>4</v>
      </c>
      <c r="D100" s="32">
        <f t="shared" si="63"/>
        <v>5</v>
      </c>
      <c r="E100" s="31" t="str">
        <f t="shared" ref="E100:E108" si="64">IF(D100&lt;&gt;0,IF((D100-C100)=-1,"Birdie",IF((D100-C100)=-2,"Eagle",IF((D100-C100)=0,"Par",IF((D100-C100)=1,"bogey",IF((D100-C100)=2,"Double bogey","Other"))))),"  ")</f>
        <v>bogey</v>
      </c>
      <c r="H100" s="33" t="s">
        <v>123</v>
      </c>
    </row>
    <row r="101" spans="2:9" x14ac:dyDescent="0.2">
      <c r="B101" s="31">
        <f t="shared" si="63"/>
        <v>2</v>
      </c>
      <c r="C101" s="31">
        <f t="shared" si="63"/>
        <v>4</v>
      </c>
      <c r="D101" s="32">
        <f t="shared" si="63"/>
        <v>7</v>
      </c>
      <c r="E101" s="31" t="str">
        <f t="shared" si="64"/>
        <v>Other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3"/>
        <v>3</v>
      </c>
      <c r="C102" s="31">
        <f t="shared" si="63"/>
        <v>4</v>
      </c>
      <c r="D102" s="32">
        <f t="shared" si="63"/>
        <v>6</v>
      </c>
      <c r="E102" s="31" t="str">
        <f t="shared" si="64"/>
        <v>Double 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3"/>
        <v>4</v>
      </c>
      <c r="C103" s="31">
        <f t="shared" si="63"/>
        <v>4</v>
      </c>
      <c r="D103" s="32">
        <f t="shared" si="63"/>
        <v>4</v>
      </c>
      <c r="E103" s="31" t="str">
        <f t="shared" si="64"/>
        <v>Par</v>
      </c>
      <c r="H103" t="s">
        <v>9</v>
      </c>
      <c r="I103" s="25">
        <f>COUNTIF(E100:E108,"Par")</f>
        <v>2</v>
      </c>
    </row>
    <row r="104" spans="2:9" x14ac:dyDescent="0.2">
      <c r="B104" s="31">
        <f t="shared" si="63"/>
        <v>5</v>
      </c>
      <c r="C104" s="31">
        <f t="shared" si="63"/>
        <v>3</v>
      </c>
      <c r="D104" s="32">
        <f t="shared" si="63"/>
        <v>3</v>
      </c>
      <c r="E104" s="31" t="str">
        <f t="shared" si="64"/>
        <v>Par</v>
      </c>
      <c r="H104" t="s">
        <v>125</v>
      </c>
      <c r="I104" s="25">
        <f>COUNTIF(E100:E108,"bogey")</f>
        <v>2</v>
      </c>
    </row>
    <row r="105" spans="2:9" x14ac:dyDescent="0.2">
      <c r="B105" s="31">
        <f t="shared" si="63"/>
        <v>6</v>
      </c>
      <c r="C105" s="31">
        <f t="shared" si="63"/>
        <v>4</v>
      </c>
      <c r="D105" s="32">
        <f t="shared" si="63"/>
        <v>6</v>
      </c>
      <c r="E105" s="31" t="str">
        <f t="shared" si="64"/>
        <v>Double bogey</v>
      </c>
      <c r="H105" t="s">
        <v>126</v>
      </c>
      <c r="I105" s="25">
        <f>COUNTIF(E100:E108,"Double bogey")</f>
        <v>3</v>
      </c>
    </row>
    <row r="106" spans="2:9" x14ac:dyDescent="0.2">
      <c r="B106" s="31">
        <f t="shared" si="63"/>
        <v>7</v>
      </c>
      <c r="C106" s="31">
        <f t="shared" si="63"/>
        <v>4</v>
      </c>
      <c r="D106" s="32">
        <f t="shared" si="63"/>
        <v>6</v>
      </c>
      <c r="E106" s="31" t="str">
        <f t="shared" si="64"/>
        <v>Double bogey</v>
      </c>
      <c r="H106" t="s">
        <v>12</v>
      </c>
      <c r="I106" s="25">
        <f>COUNTIF(E100:E108,"Other")</f>
        <v>2</v>
      </c>
    </row>
    <row r="107" spans="2:9" x14ac:dyDescent="0.2">
      <c r="B107" s="31">
        <f t="shared" si="63"/>
        <v>8</v>
      </c>
      <c r="C107" s="31">
        <f t="shared" si="63"/>
        <v>3</v>
      </c>
      <c r="D107" s="32">
        <f t="shared" si="63"/>
        <v>4</v>
      </c>
      <c r="E107" s="31" t="str">
        <f t="shared" si="64"/>
        <v>bogey</v>
      </c>
    </row>
    <row r="108" spans="2:9" x14ac:dyDescent="0.2">
      <c r="B108" s="31">
        <f t="shared" si="63"/>
        <v>9</v>
      </c>
      <c r="C108" s="31">
        <f t="shared" si="63"/>
        <v>5</v>
      </c>
      <c r="D108" s="32">
        <f t="shared" si="63"/>
        <v>8</v>
      </c>
      <c r="E108" s="31" t="str">
        <f t="shared" si="64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5">AF7</f>
        <v>10</v>
      </c>
      <c r="C111" s="31">
        <f t="shared" si="65"/>
        <v>4</v>
      </c>
      <c r="D111" s="32">
        <f t="shared" si="65"/>
        <v>7</v>
      </c>
      <c r="E111" s="31" t="str">
        <f t="shared" ref="E111:E119" si="66">IF(D111&lt;&gt;0,IF((D111-C111)=-1,"Birdie",IF((D111-C111)=-2,"Eagle",IF((D111-C111)=0,"Par",IF((D111-C111)=1,"bogey",IF((D111-C111)=2,"Double bogey","Other"))))),"  ")</f>
        <v>Other</v>
      </c>
      <c r="H111" s="33" t="s">
        <v>123</v>
      </c>
    </row>
    <row r="112" spans="2:9" x14ac:dyDescent="0.2">
      <c r="B112" s="31">
        <f t="shared" si="65"/>
        <v>11</v>
      </c>
      <c r="C112" s="31">
        <f t="shared" si="65"/>
        <v>4</v>
      </c>
      <c r="D112" s="32">
        <f t="shared" si="65"/>
        <v>6</v>
      </c>
      <c r="E112" s="31" t="str">
        <f t="shared" si="66"/>
        <v>Double bogey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5"/>
        <v>12</v>
      </c>
      <c r="C113" s="31">
        <f t="shared" si="65"/>
        <v>3</v>
      </c>
      <c r="D113" s="32">
        <f t="shared" si="65"/>
        <v>3</v>
      </c>
      <c r="E113" s="31" t="str">
        <f t="shared" si="66"/>
        <v>Par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5"/>
        <v>13</v>
      </c>
      <c r="C114" s="31">
        <f t="shared" si="65"/>
        <v>4</v>
      </c>
      <c r="D114" s="32">
        <f t="shared" si="65"/>
        <v>7</v>
      </c>
      <c r="E114" s="31" t="str">
        <f t="shared" si="66"/>
        <v>Other</v>
      </c>
      <c r="H114" t="s">
        <v>9</v>
      </c>
      <c r="I114" s="25">
        <f>COUNTIF(E111:E119,"Par")</f>
        <v>2</v>
      </c>
    </row>
    <row r="115" spans="2:9" x14ac:dyDescent="0.2">
      <c r="B115" s="31">
        <f t="shared" si="65"/>
        <v>14</v>
      </c>
      <c r="C115" s="31">
        <f t="shared" si="65"/>
        <v>4</v>
      </c>
      <c r="D115" s="32">
        <f t="shared" si="65"/>
        <v>6</v>
      </c>
      <c r="E115" s="31" t="str">
        <f t="shared" si="66"/>
        <v>Double bogey</v>
      </c>
      <c r="H115" t="s">
        <v>125</v>
      </c>
      <c r="I115" s="25">
        <f>COUNTIF(E111:E119,"bogey")</f>
        <v>0</v>
      </c>
    </row>
    <row r="116" spans="2:9" x14ac:dyDescent="0.2">
      <c r="B116" s="31">
        <f t="shared" si="65"/>
        <v>15</v>
      </c>
      <c r="C116" s="31">
        <f t="shared" si="65"/>
        <v>3</v>
      </c>
      <c r="D116" s="32">
        <f t="shared" si="65"/>
        <v>3</v>
      </c>
      <c r="E116" s="31" t="str">
        <f t="shared" si="66"/>
        <v>Par</v>
      </c>
      <c r="H116" t="s">
        <v>126</v>
      </c>
      <c r="I116" s="25">
        <f>COUNTIF(E111:E119,"Double bogey")</f>
        <v>4</v>
      </c>
    </row>
    <row r="117" spans="2:9" x14ac:dyDescent="0.2">
      <c r="B117" s="31">
        <f t="shared" si="65"/>
        <v>16</v>
      </c>
      <c r="C117" s="31">
        <f t="shared" si="65"/>
        <v>5</v>
      </c>
      <c r="D117" s="32">
        <f t="shared" si="65"/>
        <v>8</v>
      </c>
      <c r="E117" s="31" t="str">
        <f t="shared" si="66"/>
        <v>Other</v>
      </c>
      <c r="H117" t="s">
        <v>12</v>
      </c>
      <c r="I117" s="25">
        <f>COUNTIF(E111:E119,"Other")</f>
        <v>3</v>
      </c>
    </row>
    <row r="118" spans="2:9" x14ac:dyDescent="0.2">
      <c r="B118" s="31">
        <f t="shared" si="65"/>
        <v>17</v>
      </c>
      <c r="C118" s="31">
        <f t="shared" si="65"/>
        <v>4</v>
      </c>
      <c r="D118" s="32">
        <f t="shared" si="65"/>
        <v>6</v>
      </c>
      <c r="E118" s="31" t="str">
        <f t="shared" si="66"/>
        <v>Double bogey</v>
      </c>
    </row>
    <row r="119" spans="2:9" x14ac:dyDescent="0.2">
      <c r="B119" s="31">
        <f t="shared" si="65"/>
        <v>18</v>
      </c>
      <c r="C119" s="31">
        <f t="shared" si="65"/>
        <v>5</v>
      </c>
      <c r="D119" s="32">
        <f t="shared" si="65"/>
        <v>7</v>
      </c>
      <c r="E119" s="31" t="str">
        <f t="shared" si="66"/>
        <v>Double 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7">AL7</f>
        <v>1</v>
      </c>
      <c r="C122" s="31">
        <f t="shared" si="67"/>
        <v>4</v>
      </c>
      <c r="D122" s="32">
        <f t="shared" si="67"/>
        <v>7</v>
      </c>
      <c r="E122" s="31" t="str">
        <f t="shared" ref="E122:E130" si="68">IF(D122&lt;&gt;0,IF((D122-C122)=-1,"Birdie",IF((D122-C122)=-2,"Eagle",IF((D122-C122)=0,"Par",IF((D122-C122)=1,"bogey",IF((D122-C122)=2,"Double bogey","Other"))))),"  ")</f>
        <v>Other</v>
      </c>
      <c r="H122" s="33" t="s">
        <v>123</v>
      </c>
    </row>
    <row r="123" spans="2:9" x14ac:dyDescent="0.2">
      <c r="B123" s="31">
        <f t="shared" si="67"/>
        <v>2</v>
      </c>
      <c r="C123" s="31">
        <f t="shared" si="67"/>
        <v>4</v>
      </c>
      <c r="D123" s="32">
        <f t="shared" si="67"/>
        <v>7</v>
      </c>
      <c r="E123" s="31" t="str">
        <f t="shared" si="68"/>
        <v>Other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7"/>
        <v>3</v>
      </c>
      <c r="C124" s="31">
        <f t="shared" si="67"/>
        <v>4</v>
      </c>
      <c r="D124" s="32">
        <f t="shared" si="67"/>
        <v>7</v>
      </c>
      <c r="E124" s="31" t="str">
        <f t="shared" si="68"/>
        <v>Other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7"/>
        <v>4</v>
      </c>
      <c r="C125" s="31">
        <f t="shared" si="67"/>
        <v>4</v>
      </c>
      <c r="D125" s="32">
        <f t="shared" si="67"/>
        <v>5</v>
      </c>
      <c r="E125" s="31" t="str">
        <f t="shared" si="68"/>
        <v>bogey</v>
      </c>
      <c r="H125" t="s">
        <v>9</v>
      </c>
      <c r="I125" s="25">
        <f>COUNTIF(E122:E130,"Par")</f>
        <v>1</v>
      </c>
    </row>
    <row r="126" spans="2:9" x14ac:dyDescent="0.2">
      <c r="B126" s="31">
        <f t="shared" si="67"/>
        <v>5</v>
      </c>
      <c r="C126" s="31">
        <f t="shared" si="67"/>
        <v>3</v>
      </c>
      <c r="D126" s="32">
        <f t="shared" si="67"/>
        <v>3</v>
      </c>
      <c r="E126" s="31" t="str">
        <f t="shared" si="68"/>
        <v>Par</v>
      </c>
      <c r="H126" t="s">
        <v>125</v>
      </c>
      <c r="I126" s="25">
        <f>COUNTIF(E122:E130,"bogey")</f>
        <v>3</v>
      </c>
    </row>
    <row r="127" spans="2:9" x14ac:dyDescent="0.2">
      <c r="B127" s="31">
        <f t="shared" si="67"/>
        <v>6</v>
      </c>
      <c r="C127" s="31">
        <f t="shared" si="67"/>
        <v>4</v>
      </c>
      <c r="D127" s="32">
        <f t="shared" si="67"/>
        <v>5</v>
      </c>
      <c r="E127" s="31" t="str">
        <f t="shared" si="68"/>
        <v>bogey</v>
      </c>
      <c r="H127" t="s">
        <v>126</v>
      </c>
      <c r="I127" s="25">
        <f>COUNTIF(E122:E130,"Double bogey")</f>
        <v>1</v>
      </c>
    </row>
    <row r="128" spans="2:9" x14ac:dyDescent="0.2">
      <c r="B128" s="31">
        <f t="shared" si="67"/>
        <v>7</v>
      </c>
      <c r="C128" s="31">
        <f t="shared" si="67"/>
        <v>4</v>
      </c>
      <c r="D128" s="32">
        <f t="shared" si="67"/>
        <v>6</v>
      </c>
      <c r="E128" s="31" t="str">
        <f t="shared" si="68"/>
        <v>Double bogey</v>
      </c>
      <c r="H128" t="s">
        <v>12</v>
      </c>
      <c r="I128" s="25">
        <f>COUNTIF(E122:E130,"Other")</f>
        <v>4</v>
      </c>
    </row>
    <row r="129" spans="2:9" x14ac:dyDescent="0.2">
      <c r="B129" s="31">
        <f t="shared" si="67"/>
        <v>8</v>
      </c>
      <c r="C129" s="31">
        <f t="shared" si="67"/>
        <v>3</v>
      </c>
      <c r="D129" s="32">
        <f t="shared" si="67"/>
        <v>4</v>
      </c>
      <c r="E129" s="31" t="str">
        <f t="shared" si="68"/>
        <v>bogey</v>
      </c>
    </row>
    <row r="130" spans="2:9" x14ac:dyDescent="0.2">
      <c r="B130" s="31">
        <f t="shared" si="67"/>
        <v>9</v>
      </c>
      <c r="C130" s="31">
        <f t="shared" si="67"/>
        <v>5</v>
      </c>
      <c r="D130" s="32">
        <f t="shared" si="67"/>
        <v>8</v>
      </c>
      <c r="E130" s="31" t="str">
        <f t="shared" si="68"/>
        <v>Other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9">AR7</f>
        <v>10</v>
      </c>
      <c r="C133" s="31">
        <f t="shared" si="69"/>
        <v>4</v>
      </c>
      <c r="D133" s="32">
        <f t="shared" si="69"/>
        <v>6</v>
      </c>
      <c r="E133" s="31" t="str">
        <f t="shared" ref="E133:E141" si="70">IF(D133&lt;&gt;0,IF((D133-C133)=-1,"Birdie",IF((D133-C133)=-2,"Eagle",IF((D133-C133)=0,"Par",IF((D133-C133)=1,"bogey",IF((D133-C133)=2,"Double bogey","Other"))))),"  ")</f>
        <v>Double bogey</v>
      </c>
      <c r="H133" s="33" t="s">
        <v>123</v>
      </c>
    </row>
    <row r="134" spans="2:9" x14ac:dyDescent="0.2">
      <c r="B134" s="31">
        <f t="shared" si="69"/>
        <v>11</v>
      </c>
      <c r="C134" s="31">
        <f t="shared" si="69"/>
        <v>4</v>
      </c>
      <c r="D134" s="32">
        <f t="shared" si="69"/>
        <v>6</v>
      </c>
      <c r="E134" s="31" t="str">
        <f t="shared" si="70"/>
        <v>Double bogey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9"/>
        <v>12</v>
      </c>
      <c r="C135" s="31">
        <f t="shared" si="69"/>
        <v>3</v>
      </c>
      <c r="D135" s="32">
        <f t="shared" si="69"/>
        <v>4</v>
      </c>
      <c r="E135" s="31" t="str">
        <f t="shared" si="70"/>
        <v>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9"/>
        <v>13</v>
      </c>
      <c r="C136" s="31">
        <f t="shared" si="69"/>
        <v>4</v>
      </c>
      <c r="D136" s="32">
        <f t="shared" si="69"/>
        <v>6</v>
      </c>
      <c r="E136" s="31" t="str">
        <f t="shared" si="70"/>
        <v>Double bogey</v>
      </c>
      <c r="H136" t="s">
        <v>9</v>
      </c>
      <c r="I136" s="25">
        <f>COUNTIF(E133:E141,"Par")</f>
        <v>0</v>
      </c>
    </row>
    <row r="137" spans="2:9" x14ac:dyDescent="0.2">
      <c r="B137" s="31">
        <f t="shared" si="69"/>
        <v>14</v>
      </c>
      <c r="C137" s="31">
        <f t="shared" si="69"/>
        <v>4</v>
      </c>
      <c r="D137" s="32">
        <f t="shared" si="69"/>
        <v>5</v>
      </c>
      <c r="E137" s="31" t="str">
        <f t="shared" si="70"/>
        <v>bogey</v>
      </c>
      <c r="H137" t="s">
        <v>125</v>
      </c>
      <c r="I137" s="25">
        <f>COUNTIF(E133:E141,"bogey")</f>
        <v>4</v>
      </c>
    </row>
    <row r="138" spans="2:9" x14ac:dyDescent="0.2">
      <c r="B138" s="31">
        <f t="shared" si="69"/>
        <v>15</v>
      </c>
      <c r="C138" s="31">
        <f t="shared" si="69"/>
        <v>3</v>
      </c>
      <c r="D138" s="32">
        <f t="shared" si="69"/>
        <v>5</v>
      </c>
      <c r="E138" s="31" t="str">
        <f t="shared" si="70"/>
        <v>Double bogey</v>
      </c>
      <c r="H138" t="s">
        <v>126</v>
      </c>
      <c r="I138" s="25">
        <f>COUNTIF(E133:E141,"Double bogey")</f>
        <v>4</v>
      </c>
    </row>
    <row r="139" spans="2:9" x14ac:dyDescent="0.2">
      <c r="B139" s="31">
        <f t="shared" si="69"/>
        <v>16</v>
      </c>
      <c r="C139" s="31">
        <f t="shared" si="69"/>
        <v>5</v>
      </c>
      <c r="D139" s="32">
        <f t="shared" si="69"/>
        <v>6</v>
      </c>
      <c r="E139" s="31" t="str">
        <f t="shared" si="70"/>
        <v>bogey</v>
      </c>
      <c r="H139" t="s">
        <v>12</v>
      </c>
      <c r="I139" s="25">
        <f>COUNTIF(E133:E141,"Other")</f>
        <v>1</v>
      </c>
    </row>
    <row r="140" spans="2:9" x14ac:dyDescent="0.2">
      <c r="B140" s="31">
        <f t="shared" si="69"/>
        <v>17</v>
      </c>
      <c r="C140" s="31">
        <f t="shared" si="69"/>
        <v>4</v>
      </c>
      <c r="D140" s="32">
        <f t="shared" si="69"/>
        <v>5</v>
      </c>
      <c r="E140" s="31" t="str">
        <f t="shared" si="70"/>
        <v>bogey</v>
      </c>
    </row>
    <row r="141" spans="2:9" x14ac:dyDescent="0.2">
      <c r="B141" s="31">
        <f t="shared" si="69"/>
        <v>18</v>
      </c>
      <c r="C141" s="31">
        <f t="shared" si="69"/>
        <v>5</v>
      </c>
      <c r="D141" s="32">
        <f t="shared" si="69"/>
        <v>8</v>
      </c>
      <c r="E141" s="31" t="str">
        <f t="shared" si="70"/>
        <v>Other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1">AX7</f>
        <v>10</v>
      </c>
      <c r="C144" s="31">
        <f t="shared" si="71"/>
        <v>4</v>
      </c>
      <c r="D144" s="32">
        <f t="shared" si="71"/>
        <v>10</v>
      </c>
      <c r="E144" s="31" t="str">
        <f t="shared" ref="E144:E152" si="72">IF(D144&lt;&gt;0,IF((D144-C144)=-1,"Birdie",IF((D144-C144)=-2,"Eagle",IF((D144-C144)=0,"Par",IF((D144-C144)=1,"bogey",IF((D144-C144)=2,"Double bogey","Other"))))),"  ")</f>
        <v>Other</v>
      </c>
      <c r="H144" s="33" t="s">
        <v>123</v>
      </c>
    </row>
    <row r="145" spans="2:9" x14ac:dyDescent="0.2">
      <c r="B145" s="31">
        <f t="shared" si="71"/>
        <v>11</v>
      </c>
      <c r="C145" s="31">
        <f t="shared" si="71"/>
        <v>4</v>
      </c>
      <c r="D145" s="32">
        <f t="shared" si="71"/>
        <v>5</v>
      </c>
      <c r="E145" s="31" t="str">
        <f t="shared" si="72"/>
        <v>bogey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1"/>
        <v>12</v>
      </c>
      <c r="C146" s="31">
        <f t="shared" si="71"/>
        <v>3</v>
      </c>
      <c r="D146" s="32">
        <f t="shared" si="71"/>
        <v>4</v>
      </c>
      <c r="E146" s="31" t="str">
        <f t="shared" si="72"/>
        <v>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1"/>
        <v>13</v>
      </c>
      <c r="C147" s="31">
        <f t="shared" si="71"/>
        <v>4</v>
      </c>
      <c r="D147" s="32">
        <f t="shared" si="71"/>
        <v>5</v>
      </c>
      <c r="E147" s="31" t="str">
        <f t="shared" si="72"/>
        <v>bogey</v>
      </c>
      <c r="H147" t="s">
        <v>9</v>
      </c>
      <c r="I147" s="25">
        <f>COUNTIF(E144:E152,"Par")</f>
        <v>0</v>
      </c>
    </row>
    <row r="148" spans="2:9" x14ac:dyDescent="0.2">
      <c r="B148" s="31">
        <f t="shared" si="71"/>
        <v>14</v>
      </c>
      <c r="C148" s="31">
        <f t="shared" si="71"/>
        <v>4</v>
      </c>
      <c r="D148" s="32">
        <f t="shared" si="71"/>
        <v>6</v>
      </c>
      <c r="E148" s="31" t="str">
        <f t="shared" si="72"/>
        <v>Double bogey</v>
      </c>
      <c r="H148" t="s">
        <v>125</v>
      </c>
      <c r="I148" s="25">
        <f>COUNTIF(E144:E152,"bogey")</f>
        <v>6</v>
      </c>
    </row>
    <row r="149" spans="2:9" x14ac:dyDescent="0.2">
      <c r="B149" s="31">
        <f t="shared" si="71"/>
        <v>15</v>
      </c>
      <c r="C149" s="31">
        <f t="shared" si="71"/>
        <v>3</v>
      </c>
      <c r="D149" s="32">
        <f t="shared" si="71"/>
        <v>4</v>
      </c>
      <c r="E149" s="31" t="str">
        <f t="shared" si="72"/>
        <v>bogey</v>
      </c>
      <c r="H149" t="s">
        <v>126</v>
      </c>
      <c r="I149" s="25">
        <f>COUNTIF(E144:E152,"Double bogey")</f>
        <v>1</v>
      </c>
    </row>
    <row r="150" spans="2:9" x14ac:dyDescent="0.2">
      <c r="B150" s="31">
        <f t="shared" si="71"/>
        <v>16</v>
      </c>
      <c r="C150" s="31">
        <f t="shared" si="71"/>
        <v>5</v>
      </c>
      <c r="D150" s="32">
        <f t="shared" si="71"/>
        <v>6</v>
      </c>
      <c r="E150" s="31" t="str">
        <f t="shared" si="72"/>
        <v>bogey</v>
      </c>
      <c r="H150" t="s">
        <v>12</v>
      </c>
      <c r="I150" s="25">
        <f>COUNTIF(E144:E152,"Other")</f>
        <v>2</v>
      </c>
    </row>
    <row r="151" spans="2:9" x14ac:dyDescent="0.2">
      <c r="B151" s="31">
        <f t="shared" si="71"/>
        <v>17</v>
      </c>
      <c r="C151" s="31">
        <f t="shared" si="71"/>
        <v>4</v>
      </c>
      <c r="D151" s="32">
        <f t="shared" si="71"/>
        <v>5</v>
      </c>
      <c r="E151" s="31" t="str">
        <f t="shared" si="72"/>
        <v>bogey</v>
      </c>
    </row>
    <row r="152" spans="2:9" x14ac:dyDescent="0.2">
      <c r="B152" s="31">
        <f t="shared" si="71"/>
        <v>18</v>
      </c>
      <c r="C152" s="31">
        <f t="shared" si="71"/>
        <v>5</v>
      </c>
      <c r="D152" s="32">
        <f t="shared" si="71"/>
        <v>8</v>
      </c>
      <c r="E152" s="31" t="str">
        <f t="shared" si="72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3">BD7</f>
        <v>1</v>
      </c>
      <c r="C155" s="31">
        <f t="shared" si="73"/>
        <v>4</v>
      </c>
      <c r="D155" s="32">
        <f t="shared" si="73"/>
        <v>6</v>
      </c>
      <c r="E155" s="31" t="str">
        <f t="shared" ref="E155:E163" si="74">IF(D155&lt;&gt;0,IF((D155-C155)=-1,"Birdie",IF((D155-C155)=-2,"Eagle",IF((D155-C155)=0,"Par",IF((D155-C155)=1,"bogey",IF((D155-C155)=2,"Double bogey","Other"))))),"  ")</f>
        <v>Double bogey</v>
      </c>
      <c r="H155" s="33" t="s">
        <v>123</v>
      </c>
    </row>
    <row r="156" spans="2:9" x14ac:dyDescent="0.2">
      <c r="B156" s="31">
        <f t="shared" si="73"/>
        <v>2</v>
      </c>
      <c r="C156" s="31">
        <f t="shared" si="73"/>
        <v>4</v>
      </c>
      <c r="D156" s="32">
        <f t="shared" si="73"/>
        <v>6</v>
      </c>
      <c r="E156" s="31" t="str">
        <f t="shared" si="74"/>
        <v>Double bogey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3"/>
        <v>3</v>
      </c>
      <c r="C157" s="31">
        <f t="shared" si="73"/>
        <v>4</v>
      </c>
      <c r="D157" s="32">
        <f t="shared" si="73"/>
        <v>4</v>
      </c>
      <c r="E157" s="31" t="str">
        <f t="shared" si="74"/>
        <v>Par</v>
      </c>
      <c r="H157" t="s">
        <v>8</v>
      </c>
      <c r="I157" s="25">
        <f>COUNTIF(E155:E163,"Birdie")</f>
        <v>1</v>
      </c>
    </row>
    <row r="158" spans="2:9" x14ac:dyDescent="0.2">
      <c r="B158" s="31">
        <f t="shared" si="73"/>
        <v>4</v>
      </c>
      <c r="C158" s="31">
        <f t="shared" si="73"/>
        <v>4</v>
      </c>
      <c r="D158" s="32">
        <f t="shared" si="73"/>
        <v>5</v>
      </c>
      <c r="E158" s="31" t="str">
        <f t="shared" si="74"/>
        <v>bogey</v>
      </c>
      <c r="H158" t="s">
        <v>9</v>
      </c>
      <c r="I158" s="25">
        <f>COUNTIF(E155:E163,"Par")</f>
        <v>1</v>
      </c>
    </row>
    <row r="159" spans="2:9" x14ac:dyDescent="0.2">
      <c r="B159" s="31">
        <f t="shared" si="73"/>
        <v>5</v>
      </c>
      <c r="C159" s="31">
        <f t="shared" si="73"/>
        <v>3</v>
      </c>
      <c r="D159" s="32">
        <f t="shared" si="73"/>
        <v>2</v>
      </c>
      <c r="E159" s="31" t="str">
        <f t="shared" si="74"/>
        <v>Birdie</v>
      </c>
      <c r="H159" t="s">
        <v>125</v>
      </c>
      <c r="I159" s="25">
        <f>COUNTIF(E155:E163,"bogey")</f>
        <v>3</v>
      </c>
    </row>
    <row r="160" spans="2:9" x14ac:dyDescent="0.2">
      <c r="B160" s="31">
        <f t="shared" si="73"/>
        <v>6</v>
      </c>
      <c r="C160" s="31">
        <f t="shared" si="73"/>
        <v>4</v>
      </c>
      <c r="D160" s="32">
        <f t="shared" si="73"/>
        <v>5</v>
      </c>
      <c r="E160" s="31" t="str">
        <f t="shared" si="74"/>
        <v>bogey</v>
      </c>
      <c r="H160" t="s">
        <v>126</v>
      </c>
      <c r="I160" s="25">
        <f>COUNTIF(E155:E163,"Double bogey")</f>
        <v>4</v>
      </c>
    </row>
    <row r="161" spans="2:9" x14ac:dyDescent="0.2">
      <c r="B161" s="31">
        <f t="shared" si="73"/>
        <v>7</v>
      </c>
      <c r="C161" s="31">
        <f t="shared" si="73"/>
        <v>4</v>
      </c>
      <c r="D161" s="32">
        <f t="shared" si="73"/>
        <v>6</v>
      </c>
      <c r="E161" s="31" t="str">
        <f t="shared" si="74"/>
        <v>Double bogey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3"/>
        <v>8</v>
      </c>
      <c r="C162" s="31">
        <f t="shared" si="73"/>
        <v>3</v>
      </c>
      <c r="D162" s="32">
        <f t="shared" si="73"/>
        <v>4</v>
      </c>
      <c r="E162" s="31" t="str">
        <f t="shared" si="74"/>
        <v>bogey</v>
      </c>
    </row>
    <row r="163" spans="2:9" x14ac:dyDescent="0.2">
      <c r="B163" s="31">
        <f t="shared" si="73"/>
        <v>9</v>
      </c>
      <c r="C163" s="31">
        <f t="shared" si="73"/>
        <v>5</v>
      </c>
      <c r="D163" s="32">
        <f t="shared" si="73"/>
        <v>7</v>
      </c>
      <c r="E163" s="31" t="str">
        <f t="shared" si="74"/>
        <v>Double 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5">BJ7</f>
        <v>10</v>
      </c>
      <c r="C166" s="31">
        <f t="shared" si="75"/>
        <v>4</v>
      </c>
      <c r="D166" s="32">
        <f t="shared" si="75"/>
        <v>0</v>
      </c>
      <c r="E166" s="31" t="str">
        <f t="shared" ref="E166:E174" si="76">IF(D166&lt;&gt;0,IF((D166-C166)=-1,"Birdie",IF((D166-C166)=-2,"Eagle",IF((D166-C166)=0,"Par",IF((D166-C166)=1,"bogey",IF((D166-C166)=2,"Double bogey","Other"))))),"  ")</f>
        <v xml:space="preserve">  </v>
      </c>
      <c r="H166" s="33" t="s">
        <v>123</v>
      </c>
    </row>
    <row r="167" spans="2:9" x14ac:dyDescent="0.2">
      <c r="B167" s="31">
        <f t="shared" si="75"/>
        <v>11</v>
      </c>
      <c r="C167" s="31">
        <f t="shared" si="75"/>
        <v>4</v>
      </c>
      <c r="D167" s="32">
        <f t="shared" si="75"/>
        <v>0</v>
      </c>
      <c r="E167" s="31" t="str">
        <f t="shared" si="76"/>
        <v xml:space="preserve">  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5"/>
        <v>12</v>
      </c>
      <c r="C168" s="31">
        <f t="shared" si="75"/>
        <v>3</v>
      </c>
      <c r="D168" s="32">
        <f t="shared" si="75"/>
        <v>0</v>
      </c>
      <c r="E168" s="31" t="str">
        <f t="shared" si="76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5"/>
        <v>13</v>
      </c>
      <c r="C169" s="31">
        <f t="shared" si="75"/>
        <v>4</v>
      </c>
      <c r="D169" s="32">
        <f t="shared" si="75"/>
        <v>0</v>
      </c>
      <c r="E169" s="31" t="str">
        <f t="shared" si="76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5"/>
        <v>14</v>
      </c>
      <c r="C170" s="31">
        <f t="shared" si="75"/>
        <v>4</v>
      </c>
      <c r="D170" s="32">
        <f t="shared" si="75"/>
        <v>0</v>
      </c>
      <c r="E170" s="31" t="str">
        <f t="shared" si="76"/>
        <v xml:space="preserve">  </v>
      </c>
      <c r="H170" t="s">
        <v>125</v>
      </c>
      <c r="I170" s="25">
        <f>COUNTIF(E166:E174,"bogey")</f>
        <v>0</v>
      </c>
    </row>
    <row r="171" spans="2:9" x14ac:dyDescent="0.2">
      <c r="B171" s="31">
        <f t="shared" si="75"/>
        <v>15</v>
      </c>
      <c r="C171" s="31">
        <f t="shared" si="75"/>
        <v>3</v>
      </c>
      <c r="D171" s="32">
        <f t="shared" si="75"/>
        <v>0</v>
      </c>
      <c r="E171" s="31" t="str">
        <f t="shared" si="76"/>
        <v xml:space="preserve">  </v>
      </c>
      <c r="H171" t="s">
        <v>126</v>
      </c>
      <c r="I171" s="25">
        <f>COUNTIF(E166:E174,"Double bogey")</f>
        <v>0</v>
      </c>
    </row>
    <row r="172" spans="2:9" x14ac:dyDescent="0.2">
      <c r="B172" s="31">
        <f t="shared" si="75"/>
        <v>16</v>
      </c>
      <c r="C172" s="31">
        <f t="shared" si="75"/>
        <v>5</v>
      </c>
      <c r="D172" s="32">
        <f t="shared" si="75"/>
        <v>0</v>
      </c>
      <c r="E172" s="31" t="str">
        <f t="shared" si="76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5"/>
        <v>17</v>
      </c>
      <c r="C173" s="31">
        <f t="shared" si="75"/>
        <v>4</v>
      </c>
      <c r="D173" s="32">
        <f t="shared" si="75"/>
        <v>0</v>
      </c>
      <c r="E173" s="31" t="str">
        <f t="shared" si="76"/>
        <v xml:space="preserve">  </v>
      </c>
    </row>
    <row r="174" spans="2:9" x14ac:dyDescent="0.2">
      <c r="B174" s="31">
        <f t="shared" si="75"/>
        <v>18</v>
      </c>
      <c r="C174" s="31">
        <f t="shared" si="75"/>
        <v>5</v>
      </c>
      <c r="D174" s="32">
        <f t="shared" si="75"/>
        <v>0</v>
      </c>
      <c r="E174" s="31" t="str">
        <f t="shared" si="76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7">BP7</f>
        <v>1</v>
      </c>
      <c r="C177" s="31">
        <f t="shared" si="77"/>
        <v>4</v>
      </c>
      <c r="D177" s="32">
        <f t="shared" si="77"/>
        <v>6</v>
      </c>
      <c r="E177" s="31" t="str">
        <f t="shared" ref="E177:E185" si="78">IF(D177&lt;&gt;0,IF((D177-C177)=-1,"Birdie",IF((D177-C177)=-2,"Eagle",IF((D177-C177)=0,"Par",IF((D177-C177)=1,"bogey",IF((D177-C177)=2,"Double bogey","Other"))))),"  ")</f>
        <v>Double bogey</v>
      </c>
      <c r="H177" s="33" t="s">
        <v>123</v>
      </c>
    </row>
    <row r="178" spans="2:9" x14ac:dyDescent="0.2">
      <c r="B178" s="31">
        <f t="shared" si="77"/>
        <v>2</v>
      </c>
      <c r="C178" s="31">
        <f t="shared" si="77"/>
        <v>4</v>
      </c>
      <c r="D178" s="32">
        <f t="shared" si="77"/>
        <v>6</v>
      </c>
      <c r="E178" s="31" t="str">
        <f t="shared" si="78"/>
        <v>Double bogey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7"/>
        <v>3</v>
      </c>
      <c r="C179" s="31">
        <f t="shared" si="77"/>
        <v>4</v>
      </c>
      <c r="D179" s="32">
        <f t="shared" si="77"/>
        <v>6</v>
      </c>
      <c r="E179" s="31" t="str">
        <f t="shared" si="78"/>
        <v>Double 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7"/>
        <v>4</v>
      </c>
      <c r="C180" s="31">
        <f t="shared" si="77"/>
        <v>4</v>
      </c>
      <c r="D180" s="32">
        <f t="shared" si="77"/>
        <v>4</v>
      </c>
      <c r="E180" s="31" t="str">
        <f t="shared" si="78"/>
        <v>Par</v>
      </c>
      <c r="H180" t="s">
        <v>9</v>
      </c>
      <c r="I180" s="25">
        <f>COUNTIF(E177:E185,"Par")</f>
        <v>2</v>
      </c>
    </row>
    <row r="181" spans="2:9" x14ac:dyDescent="0.2">
      <c r="B181" s="31">
        <f t="shared" si="77"/>
        <v>5</v>
      </c>
      <c r="C181" s="31">
        <f t="shared" si="77"/>
        <v>3</v>
      </c>
      <c r="D181" s="32">
        <f t="shared" si="77"/>
        <v>3</v>
      </c>
      <c r="E181" s="31" t="str">
        <f t="shared" si="78"/>
        <v>Par</v>
      </c>
      <c r="H181" t="s">
        <v>125</v>
      </c>
      <c r="I181" s="25">
        <f>COUNTIF(E177:E185,"bogey")</f>
        <v>2</v>
      </c>
    </row>
    <row r="182" spans="2:9" x14ac:dyDescent="0.2">
      <c r="B182" s="31">
        <f t="shared" si="77"/>
        <v>6</v>
      </c>
      <c r="C182" s="31">
        <f t="shared" si="77"/>
        <v>4</v>
      </c>
      <c r="D182" s="32">
        <f t="shared" si="77"/>
        <v>6</v>
      </c>
      <c r="E182" s="31" t="str">
        <f t="shared" si="78"/>
        <v>Double bogey</v>
      </c>
      <c r="H182" t="s">
        <v>126</v>
      </c>
      <c r="I182" s="25">
        <f>COUNTIF(E177:E185,"Double bogey")</f>
        <v>5</v>
      </c>
    </row>
    <row r="183" spans="2:9" x14ac:dyDescent="0.2">
      <c r="B183" s="31">
        <f t="shared" si="77"/>
        <v>7</v>
      </c>
      <c r="C183" s="31">
        <f t="shared" si="77"/>
        <v>4</v>
      </c>
      <c r="D183" s="32">
        <f t="shared" si="77"/>
        <v>6</v>
      </c>
      <c r="E183" s="31" t="str">
        <f t="shared" si="78"/>
        <v>Double bogey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7"/>
        <v>8</v>
      </c>
      <c r="C184" s="31">
        <f t="shared" si="77"/>
        <v>3</v>
      </c>
      <c r="D184" s="32">
        <f t="shared" si="77"/>
        <v>4</v>
      </c>
      <c r="E184" s="31" t="str">
        <f t="shared" si="78"/>
        <v>bogey</v>
      </c>
    </row>
    <row r="185" spans="2:9" x14ac:dyDescent="0.2">
      <c r="B185" s="31">
        <f t="shared" si="77"/>
        <v>9</v>
      </c>
      <c r="C185" s="31">
        <f t="shared" si="77"/>
        <v>5</v>
      </c>
      <c r="D185" s="32">
        <f t="shared" si="77"/>
        <v>6</v>
      </c>
      <c r="E185" s="31" t="str">
        <f t="shared" si="78"/>
        <v>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9">BV7</f>
        <v>10</v>
      </c>
      <c r="C188" s="31">
        <f t="shared" si="79"/>
        <v>4</v>
      </c>
      <c r="D188" s="32">
        <f t="shared" si="79"/>
        <v>5</v>
      </c>
      <c r="E188" s="31" t="str">
        <f t="shared" ref="E188:E196" si="80">IF(D188&lt;&gt;0,IF((D188-C188)=-1,"Birdie",IF((D188-C188)=-2,"Eagle",IF((D188-C188)=0,"Par",IF((D188-C188)=1,"bogey",IF((D188-C188)=2,"Double bogey","Other"))))),"  ")</f>
        <v>bogey</v>
      </c>
      <c r="H188" s="33" t="s">
        <v>123</v>
      </c>
    </row>
    <row r="189" spans="2:9" x14ac:dyDescent="0.2">
      <c r="B189" s="31">
        <f t="shared" si="79"/>
        <v>11</v>
      </c>
      <c r="C189" s="31">
        <f t="shared" si="79"/>
        <v>4</v>
      </c>
      <c r="D189" s="32">
        <f t="shared" si="79"/>
        <v>5</v>
      </c>
      <c r="E189" s="31" t="str">
        <f t="shared" si="80"/>
        <v>bogey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9"/>
        <v>12</v>
      </c>
      <c r="C190" s="31">
        <f t="shared" si="79"/>
        <v>3</v>
      </c>
      <c r="D190" s="32">
        <f t="shared" si="79"/>
        <v>3</v>
      </c>
      <c r="E190" s="31" t="str">
        <f t="shared" si="80"/>
        <v>Par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9"/>
        <v>13</v>
      </c>
      <c r="C191" s="31">
        <f t="shared" si="79"/>
        <v>4</v>
      </c>
      <c r="D191" s="32">
        <f t="shared" si="79"/>
        <v>5</v>
      </c>
      <c r="E191" s="31" t="str">
        <f t="shared" si="80"/>
        <v>bogey</v>
      </c>
      <c r="H191" t="s">
        <v>9</v>
      </c>
      <c r="I191" s="25">
        <f>COUNTIF(E188:E196,"Par")</f>
        <v>2</v>
      </c>
    </row>
    <row r="192" spans="2:9" x14ac:dyDescent="0.2">
      <c r="B192" s="31">
        <f t="shared" si="79"/>
        <v>14</v>
      </c>
      <c r="C192" s="31">
        <f t="shared" si="79"/>
        <v>4</v>
      </c>
      <c r="D192" s="32">
        <f t="shared" si="79"/>
        <v>5</v>
      </c>
      <c r="E192" s="31" t="str">
        <f t="shared" si="80"/>
        <v>bogey</v>
      </c>
      <c r="H192" t="s">
        <v>125</v>
      </c>
      <c r="I192" s="25">
        <f>COUNTIF(E188:E196,"bogey")</f>
        <v>7</v>
      </c>
    </row>
    <row r="193" spans="2:9" x14ac:dyDescent="0.2">
      <c r="B193" s="31">
        <f t="shared" si="79"/>
        <v>15</v>
      </c>
      <c r="C193" s="31">
        <f t="shared" si="79"/>
        <v>3</v>
      </c>
      <c r="D193" s="32">
        <f t="shared" si="79"/>
        <v>4</v>
      </c>
      <c r="E193" s="31" t="str">
        <f t="shared" si="80"/>
        <v>bogey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79"/>
        <v>16</v>
      </c>
      <c r="C194" s="31">
        <f t="shared" si="79"/>
        <v>5</v>
      </c>
      <c r="D194" s="32">
        <f t="shared" si="79"/>
        <v>5</v>
      </c>
      <c r="E194" s="31" t="str">
        <f t="shared" si="80"/>
        <v>Par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9"/>
        <v>17</v>
      </c>
      <c r="C195" s="31">
        <f t="shared" si="79"/>
        <v>4</v>
      </c>
      <c r="D195" s="32">
        <f t="shared" si="79"/>
        <v>5</v>
      </c>
      <c r="E195" s="31" t="str">
        <f t="shared" si="80"/>
        <v>bogey</v>
      </c>
    </row>
    <row r="196" spans="2:9" x14ac:dyDescent="0.2">
      <c r="B196" s="31">
        <f t="shared" si="79"/>
        <v>18</v>
      </c>
      <c r="C196" s="31">
        <f t="shared" si="79"/>
        <v>5</v>
      </c>
      <c r="D196" s="32">
        <f t="shared" si="79"/>
        <v>6</v>
      </c>
      <c r="E196" s="31" t="str">
        <f t="shared" si="80"/>
        <v>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1">CB7</f>
        <v>1</v>
      </c>
      <c r="C199" s="31">
        <f t="shared" si="81"/>
        <v>4</v>
      </c>
      <c r="D199" s="32">
        <f t="shared" si="81"/>
        <v>6</v>
      </c>
      <c r="E199" s="31" t="str">
        <f t="shared" ref="E199:E207" si="82">IF(D199&lt;&gt;0,IF((D199-C199)=-1,"Birdie",IF((D199-C199)=-2,"Eagle",IF((D199-C199)=0,"Par",IF((D199-C199)=1,"bogey",IF((D199-C199)=2,"Double bogey","Other"))))),"  ")</f>
        <v>Double bogey</v>
      </c>
      <c r="H199" s="33" t="s">
        <v>123</v>
      </c>
    </row>
    <row r="200" spans="2:9" x14ac:dyDescent="0.2">
      <c r="B200" s="31">
        <f t="shared" si="81"/>
        <v>2</v>
      </c>
      <c r="C200" s="31">
        <f t="shared" si="81"/>
        <v>4</v>
      </c>
      <c r="D200" s="32">
        <f t="shared" si="81"/>
        <v>5</v>
      </c>
      <c r="E200" s="31" t="str">
        <f t="shared" si="82"/>
        <v>bogey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1"/>
        <v>3</v>
      </c>
      <c r="C201" s="31">
        <f t="shared" si="81"/>
        <v>4</v>
      </c>
      <c r="D201" s="32">
        <f t="shared" si="81"/>
        <v>5</v>
      </c>
      <c r="E201" s="31" t="str">
        <f t="shared" si="82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1"/>
        <v>4</v>
      </c>
      <c r="C202" s="31">
        <f t="shared" si="81"/>
        <v>4</v>
      </c>
      <c r="D202" s="32">
        <f t="shared" si="81"/>
        <v>4</v>
      </c>
      <c r="E202" s="31" t="str">
        <f t="shared" si="82"/>
        <v>Par</v>
      </c>
      <c r="H202" t="s">
        <v>9</v>
      </c>
      <c r="I202" s="25">
        <f>COUNTIF(E199:E207,"Par")</f>
        <v>2</v>
      </c>
    </row>
    <row r="203" spans="2:9" x14ac:dyDescent="0.2">
      <c r="B203" s="31">
        <f t="shared" si="81"/>
        <v>5</v>
      </c>
      <c r="C203" s="31">
        <f t="shared" si="81"/>
        <v>3</v>
      </c>
      <c r="D203" s="32">
        <f t="shared" si="81"/>
        <v>4</v>
      </c>
      <c r="E203" s="31" t="str">
        <f t="shared" si="82"/>
        <v>bogey</v>
      </c>
      <c r="H203" t="s">
        <v>125</v>
      </c>
      <c r="I203" s="25">
        <f>COUNTIF(E199:E207,"bogey")</f>
        <v>5</v>
      </c>
    </row>
    <row r="204" spans="2:9" x14ac:dyDescent="0.2">
      <c r="B204" s="31">
        <f t="shared" si="81"/>
        <v>6</v>
      </c>
      <c r="C204" s="31">
        <f t="shared" si="81"/>
        <v>4</v>
      </c>
      <c r="D204" s="32">
        <f t="shared" si="81"/>
        <v>5</v>
      </c>
      <c r="E204" s="31" t="str">
        <f t="shared" si="82"/>
        <v>bogey</v>
      </c>
      <c r="H204" t="s">
        <v>126</v>
      </c>
      <c r="I204" s="25">
        <f>COUNTIF(E199:E207,"Double bogey")</f>
        <v>1</v>
      </c>
    </row>
    <row r="205" spans="2:9" x14ac:dyDescent="0.2">
      <c r="B205" s="31">
        <f t="shared" si="81"/>
        <v>7</v>
      </c>
      <c r="C205" s="31">
        <f t="shared" si="81"/>
        <v>4</v>
      </c>
      <c r="D205" s="32">
        <f t="shared" si="81"/>
        <v>5</v>
      </c>
      <c r="E205" s="31" t="str">
        <f t="shared" si="82"/>
        <v>bogey</v>
      </c>
      <c r="H205" t="s">
        <v>12</v>
      </c>
      <c r="I205" s="25">
        <f>COUNTIF(E199:E207,"Other")</f>
        <v>1</v>
      </c>
    </row>
    <row r="206" spans="2:9" x14ac:dyDescent="0.2">
      <c r="B206" s="31">
        <f t="shared" si="81"/>
        <v>8</v>
      </c>
      <c r="C206" s="31">
        <f t="shared" si="81"/>
        <v>3</v>
      </c>
      <c r="D206" s="32">
        <f t="shared" si="81"/>
        <v>3</v>
      </c>
      <c r="E206" s="31" t="str">
        <f t="shared" si="82"/>
        <v>Par</v>
      </c>
    </row>
    <row r="207" spans="2:9" x14ac:dyDescent="0.2">
      <c r="B207" s="31">
        <f t="shared" si="81"/>
        <v>9</v>
      </c>
      <c r="C207" s="31">
        <f t="shared" si="81"/>
        <v>5</v>
      </c>
      <c r="D207" s="32">
        <f t="shared" si="81"/>
        <v>8</v>
      </c>
      <c r="E207" s="31" t="str">
        <f t="shared" si="82"/>
        <v>Other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3">CH7</f>
        <v>10</v>
      </c>
      <c r="C210" s="31">
        <f t="shared" si="83"/>
        <v>4</v>
      </c>
      <c r="D210" s="32">
        <f t="shared" si="83"/>
        <v>6</v>
      </c>
      <c r="E210" s="31" t="str">
        <f t="shared" ref="E210:E218" si="84">IF(D210&lt;&gt;0,IF((D210-C210)=-1,"Birdie",IF((D210-C210)=-2,"Eagle",IF((D210-C210)=0,"Par",IF((D210-C210)=1,"bogey",IF((D210-C210)=2,"Double bogey","Other"))))),"  ")</f>
        <v>Double bogey</v>
      </c>
      <c r="H210" s="33" t="s">
        <v>123</v>
      </c>
    </row>
    <row r="211" spans="2:9" x14ac:dyDescent="0.2">
      <c r="B211" s="31">
        <f t="shared" si="83"/>
        <v>11</v>
      </c>
      <c r="C211" s="31">
        <f t="shared" si="83"/>
        <v>4</v>
      </c>
      <c r="D211" s="32">
        <f t="shared" si="83"/>
        <v>4</v>
      </c>
      <c r="E211" s="31" t="str">
        <f t="shared" si="84"/>
        <v>Par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3"/>
        <v>12</v>
      </c>
      <c r="C212" s="31">
        <f t="shared" si="83"/>
        <v>3</v>
      </c>
      <c r="D212" s="32">
        <f t="shared" si="83"/>
        <v>5</v>
      </c>
      <c r="E212" s="31" t="str">
        <f t="shared" si="84"/>
        <v>Double 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3"/>
        <v>13</v>
      </c>
      <c r="C213" s="31">
        <f t="shared" si="83"/>
        <v>4</v>
      </c>
      <c r="D213" s="32">
        <f t="shared" si="83"/>
        <v>6</v>
      </c>
      <c r="E213" s="31" t="str">
        <f t="shared" si="84"/>
        <v>Double bogey</v>
      </c>
      <c r="H213" t="s">
        <v>9</v>
      </c>
      <c r="I213" s="25">
        <f>COUNTIF(E210:E218,"Par")</f>
        <v>1</v>
      </c>
    </row>
    <row r="214" spans="2:9" x14ac:dyDescent="0.2">
      <c r="B214" s="31">
        <f t="shared" si="83"/>
        <v>14</v>
      </c>
      <c r="C214" s="31">
        <f t="shared" si="83"/>
        <v>4</v>
      </c>
      <c r="D214" s="32">
        <f t="shared" si="83"/>
        <v>6</v>
      </c>
      <c r="E214" s="31" t="str">
        <f t="shared" si="84"/>
        <v>Double bogey</v>
      </c>
      <c r="H214" t="s">
        <v>125</v>
      </c>
      <c r="I214" s="25">
        <f>COUNTIF(E210:E218,"bogey")</f>
        <v>3</v>
      </c>
    </row>
    <row r="215" spans="2:9" x14ac:dyDescent="0.2">
      <c r="B215" s="31">
        <f t="shared" si="83"/>
        <v>15</v>
      </c>
      <c r="C215" s="31">
        <f t="shared" si="83"/>
        <v>3</v>
      </c>
      <c r="D215" s="32">
        <f t="shared" si="83"/>
        <v>4</v>
      </c>
      <c r="E215" s="31" t="str">
        <f t="shared" si="84"/>
        <v>bogey</v>
      </c>
      <c r="H215" t="s">
        <v>126</v>
      </c>
      <c r="I215" s="25">
        <f>COUNTIF(E210:E218,"Double bogey")</f>
        <v>4</v>
      </c>
    </row>
    <row r="216" spans="2:9" x14ac:dyDescent="0.2">
      <c r="B216" s="31">
        <f t="shared" si="83"/>
        <v>16</v>
      </c>
      <c r="C216" s="31">
        <f t="shared" si="83"/>
        <v>5</v>
      </c>
      <c r="D216" s="32">
        <f t="shared" si="83"/>
        <v>6</v>
      </c>
      <c r="E216" s="31" t="str">
        <f t="shared" si="84"/>
        <v>bogey</v>
      </c>
      <c r="H216" t="s">
        <v>12</v>
      </c>
      <c r="I216" s="25">
        <f>COUNTIF(E210:E218,"Other")</f>
        <v>1</v>
      </c>
    </row>
    <row r="217" spans="2:9" x14ac:dyDescent="0.2">
      <c r="B217" s="31">
        <f t="shared" si="83"/>
        <v>17</v>
      </c>
      <c r="C217" s="31">
        <f t="shared" si="83"/>
        <v>4</v>
      </c>
      <c r="D217" s="32">
        <f t="shared" si="83"/>
        <v>7</v>
      </c>
      <c r="E217" s="31" t="str">
        <f t="shared" si="84"/>
        <v>Other</v>
      </c>
    </row>
    <row r="218" spans="2:9" x14ac:dyDescent="0.2">
      <c r="B218" s="31">
        <f t="shared" si="83"/>
        <v>18</v>
      </c>
      <c r="C218" s="31">
        <f t="shared" si="83"/>
        <v>5</v>
      </c>
      <c r="D218" s="32">
        <f t="shared" si="83"/>
        <v>6</v>
      </c>
      <c r="E218" s="31" t="str">
        <f t="shared" si="84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N218"/>
  <sheetViews>
    <sheetView topLeftCell="A25" workbookViewId="0">
      <selection activeCell="L49" sqref="K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25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9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8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7</v>
      </c>
      <c r="Q7" s="15">
        <f t="shared" ref="Q7:Q15" si="5">IF((P7-O7)&gt;3,O7+3,P7)</f>
        <v>7</v>
      </c>
      <c r="R7" s="2">
        <v>1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7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1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7</v>
      </c>
      <c r="AO7" s="15">
        <f t="shared" ref="AO7:AO15" si="13">IF((AN7-AM7)&gt;3,AM7+3,AN7)</f>
        <v>7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1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0.5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1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6</v>
      </c>
      <c r="CK7" s="15">
        <f t="shared" ref="CK7:CK15" si="29">IF((CJ7-CI7)&gt;3,CI7+3,CJ7)</f>
        <v>6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6</v>
      </c>
      <c r="E8" s="15">
        <f t="shared" si="1"/>
        <v>6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6</v>
      </c>
      <c r="Q8" s="15">
        <f t="shared" si="5"/>
        <v>6</v>
      </c>
      <c r="R8" s="2">
        <v>1</v>
      </c>
      <c r="S8" s="9"/>
      <c r="T8" s="16">
        <f t="shared" ref="T8:T15" si="33">+T7+1</f>
        <v>11</v>
      </c>
      <c r="U8" s="15">
        <f t="shared" si="6"/>
        <v>4</v>
      </c>
      <c r="V8" s="15">
        <v>8</v>
      </c>
      <c r="W8" s="15">
        <f t="shared" si="7"/>
        <v>7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>
        <v>6</v>
      </c>
      <c r="AC8" s="15">
        <f t="shared" si="9"/>
        <v>6</v>
      </c>
      <c r="AD8" s="2">
        <v>0</v>
      </c>
      <c r="AE8" s="9"/>
      <c r="AF8" s="16">
        <f t="shared" ref="AF8:AF15" si="35">+AF7+1</f>
        <v>11</v>
      </c>
      <c r="AG8" s="15">
        <f t="shared" si="10"/>
        <v>4</v>
      </c>
      <c r="AH8" s="15">
        <v>8</v>
      </c>
      <c r="AI8" s="15">
        <f t="shared" si="11"/>
        <v>7</v>
      </c>
      <c r="AJ8" s="2">
        <v>0.5</v>
      </c>
      <c r="AK8" s="9"/>
      <c r="AL8" s="16">
        <f t="shared" ref="AL8:AL15" si="36">+AL7+1</f>
        <v>2</v>
      </c>
      <c r="AM8" s="15">
        <f t="shared" si="12"/>
        <v>4</v>
      </c>
      <c r="AN8" s="15">
        <v>6</v>
      </c>
      <c r="AO8" s="15">
        <f t="shared" si="13"/>
        <v>6</v>
      </c>
      <c r="AP8" s="2">
        <v>1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7</v>
      </c>
      <c r="BA8" s="15">
        <f t="shared" si="17"/>
        <v>7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>
        <v>8</v>
      </c>
      <c r="BG8" s="15">
        <f t="shared" si="19"/>
        <v>7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10</v>
      </c>
      <c r="BM8" s="15">
        <f t="shared" si="21"/>
        <v>7</v>
      </c>
      <c r="BN8" s="2"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9</v>
      </c>
      <c r="BS8" s="15">
        <f t="shared" si="23"/>
        <v>7</v>
      </c>
      <c r="BT8" s="2">
        <v>0</v>
      </c>
      <c r="BU8" s="9"/>
      <c r="BV8" s="16">
        <f t="shared" ref="BV8:BV15" si="42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2</v>
      </c>
      <c r="CC8" s="15">
        <f t="shared" si="26"/>
        <v>4</v>
      </c>
      <c r="CD8" s="15">
        <v>7</v>
      </c>
      <c r="CE8" s="15">
        <f t="shared" si="27"/>
        <v>7</v>
      </c>
      <c r="CF8" s="2">
        <v>0.5</v>
      </c>
      <c r="CG8" s="9"/>
      <c r="CH8" s="16">
        <f t="shared" ref="CH8:CH15" si="44">+CH7+1</f>
        <v>11</v>
      </c>
      <c r="CI8" s="15">
        <f t="shared" si="28"/>
        <v>4</v>
      </c>
      <c r="CJ8" s="15">
        <v>6</v>
      </c>
      <c r="CK8" s="15">
        <f t="shared" si="29"/>
        <v>6</v>
      </c>
      <c r="CL8" s="2">
        <v>1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5</v>
      </c>
      <c r="E9" s="15">
        <f t="shared" si="1"/>
        <v>5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>
        <v>6</v>
      </c>
      <c r="K9" s="15">
        <f t="shared" si="3"/>
        <v>6</v>
      </c>
      <c r="L9" s="2">
        <v>0.5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>
        <v>5</v>
      </c>
      <c r="W9" s="15">
        <f t="shared" si="7"/>
        <v>5</v>
      </c>
      <c r="X9" s="2">
        <v>0.5</v>
      </c>
      <c r="Y9" s="9"/>
      <c r="Z9" s="16">
        <f t="shared" si="34"/>
        <v>3</v>
      </c>
      <c r="AA9" s="15">
        <f t="shared" si="8"/>
        <v>4</v>
      </c>
      <c r="AB9" s="15">
        <v>7</v>
      </c>
      <c r="AC9" s="15">
        <f t="shared" si="9"/>
        <v>7</v>
      </c>
      <c r="AD9" s="2">
        <v>0</v>
      </c>
      <c r="AE9" s="9"/>
      <c r="AF9" s="16">
        <f t="shared" si="35"/>
        <v>12</v>
      </c>
      <c r="AG9" s="15">
        <f t="shared" si="10"/>
        <v>3</v>
      </c>
      <c r="AH9" s="15">
        <v>5</v>
      </c>
      <c r="AI9" s="15">
        <f t="shared" si="11"/>
        <v>5</v>
      </c>
      <c r="AJ9" s="2">
        <v>0.5</v>
      </c>
      <c r="AK9" s="9"/>
      <c r="AL9" s="16">
        <f t="shared" si="36"/>
        <v>3</v>
      </c>
      <c r="AM9" s="15">
        <f t="shared" si="12"/>
        <v>4</v>
      </c>
      <c r="AN9" s="15">
        <v>8</v>
      </c>
      <c r="AO9" s="15">
        <f t="shared" si="13"/>
        <v>7</v>
      </c>
      <c r="AP9" s="2">
        <v>0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>
        <v>6</v>
      </c>
      <c r="BA9" s="15">
        <f t="shared" si="17"/>
        <v>6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>
        <v>6</v>
      </c>
      <c r="BG9" s="15">
        <f t="shared" si="19"/>
        <v>6</v>
      </c>
      <c r="BH9" s="2">
        <v>0</v>
      </c>
      <c r="BI9" s="9"/>
      <c r="BJ9" s="16">
        <f t="shared" si="40"/>
        <v>12</v>
      </c>
      <c r="BK9" s="15">
        <f t="shared" si="20"/>
        <v>3</v>
      </c>
      <c r="BL9" s="15">
        <v>4</v>
      </c>
      <c r="BM9" s="15">
        <f t="shared" si="21"/>
        <v>4</v>
      </c>
      <c r="BN9" s="2">
        <v>1</v>
      </c>
      <c r="BO9" s="9"/>
      <c r="BP9" s="16">
        <f t="shared" si="41"/>
        <v>3</v>
      </c>
      <c r="BQ9" s="15">
        <f t="shared" si="22"/>
        <v>4</v>
      </c>
      <c r="BR9" s="15">
        <v>8</v>
      </c>
      <c r="BS9" s="15">
        <f t="shared" si="23"/>
        <v>7</v>
      </c>
      <c r="BT9" s="2">
        <v>0</v>
      </c>
      <c r="BU9" s="9"/>
      <c r="BV9" s="16">
        <f t="shared" si="42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3</v>
      </c>
      <c r="CC9" s="15">
        <f t="shared" si="26"/>
        <v>4</v>
      </c>
      <c r="CD9" s="15">
        <v>6</v>
      </c>
      <c r="CE9" s="15">
        <f t="shared" si="27"/>
        <v>6</v>
      </c>
      <c r="CF9" s="2">
        <v>1</v>
      </c>
      <c r="CG9" s="9"/>
      <c r="CH9" s="16">
        <f t="shared" si="44"/>
        <v>12</v>
      </c>
      <c r="CI9" s="15">
        <f t="shared" si="28"/>
        <v>3</v>
      </c>
      <c r="CJ9" s="15">
        <v>4</v>
      </c>
      <c r="CK9" s="15">
        <f t="shared" si="29"/>
        <v>4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7</v>
      </c>
      <c r="E10" s="15">
        <f t="shared" si="1"/>
        <v>7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6</v>
      </c>
      <c r="K10" s="15">
        <f t="shared" si="3"/>
        <v>6</v>
      </c>
      <c r="L10" s="2">
        <v>0</v>
      </c>
      <c r="M10" s="9"/>
      <c r="N10" s="16">
        <f t="shared" si="32"/>
        <v>13</v>
      </c>
      <c r="O10" s="15">
        <f t="shared" si="4"/>
        <v>4</v>
      </c>
      <c r="P10" s="15">
        <v>6</v>
      </c>
      <c r="Q10" s="15">
        <f t="shared" si="5"/>
        <v>6</v>
      </c>
      <c r="R10" s="2">
        <v>1</v>
      </c>
      <c r="S10" s="9"/>
      <c r="T10" s="16">
        <f t="shared" si="33"/>
        <v>13</v>
      </c>
      <c r="U10" s="15">
        <f t="shared" si="6"/>
        <v>4</v>
      </c>
      <c r="V10" s="15">
        <v>6</v>
      </c>
      <c r="W10" s="15">
        <f t="shared" si="7"/>
        <v>6</v>
      </c>
      <c r="X10" s="2">
        <v>1</v>
      </c>
      <c r="Y10" s="9"/>
      <c r="Z10" s="16">
        <f t="shared" si="34"/>
        <v>4</v>
      </c>
      <c r="AA10" s="15">
        <f t="shared" si="8"/>
        <v>4</v>
      </c>
      <c r="AB10" s="15">
        <v>7</v>
      </c>
      <c r="AC10" s="15">
        <f t="shared" si="9"/>
        <v>7</v>
      </c>
      <c r="AD10" s="2">
        <v>0</v>
      </c>
      <c r="AE10" s="9"/>
      <c r="AF10" s="16">
        <f t="shared" si="35"/>
        <v>13</v>
      </c>
      <c r="AG10" s="15">
        <f t="shared" si="10"/>
        <v>4</v>
      </c>
      <c r="AH10" s="15">
        <v>6</v>
      </c>
      <c r="AI10" s="15">
        <f t="shared" si="11"/>
        <v>6</v>
      </c>
      <c r="AJ10" s="2">
        <v>1</v>
      </c>
      <c r="AK10" s="9"/>
      <c r="AL10" s="16">
        <f t="shared" si="36"/>
        <v>4</v>
      </c>
      <c r="AM10" s="15">
        <f t="shared" si="12"/>
        <v>4</v>
      </c>
      <c r="AN10" s="15">
        <v>7</v>
      </c>
      <c r="AO10" s="15">
        <f t="shared" si="13"/>
        <v>7</v>
      </c>
      <c r="AP10" s="2">
        <v>0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>
        <v>6</v>
      </c>
      <c r="BA10" s="15">
        <f t="shared" si="17"/>
        <v>6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7</v>
      </c>
      <c r="BG10" s="15">
        <f t="shared" si="19"/>
        <v>7</v>
      </c>
      <c r="BH10" s="2">
        <v>0</v>
      </c>
      <c r="BI10" s="9"/>
      <c r="BJ10" s="16">
        <f t="shared" si="40"/>
        <v>13</v>
      </c>
      <c r="BK10" s="15">
        <f t="shared" si="20"/>
        <v>4</v>
      </c>
      <c r="BL10" s="15">
        <v>8</v>
      </c>
      <c r="BM10" s="15">
        <f t="shared" si="21"/>
        <v>7</v>
      </c>
      <c r="BN10" s="2">
        <v>0</v>
      </c>
      <c r="BO10" s="9"/>
      <c r="BP10" s="16">
        <f t="shared" si="41"/>
        <v>4</v>
      </c>
      <c r="BQ10" s="15">
        <f t="shared" si="22"/>
        <v>4</v>
      </c>
      <c r="BR10" s="15">
        <v>8</v>
      </c>
      <c r="BS10" s="15">
        <f t="shared" si="23"/>
        <v>7</v>
      </c>
      <c r="BT10" s="2">
        <v>0</v>
      </c>
      <c r="BU10" s="9"/>
      <c r="BV10" s="16">
        <f t="shared" si="42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4</v>
      </c>
      <c r="CC10" s="15">
        <f t="shared" si="26"/>
        <v>4</v>
      </c>
      <c r="CD10" s="15">
        <v>9</v>
      </c>
      <c r="CE10" s="15">
        <f t="shared" si="27"/>
        <v>7</v>
      </c>
      <c r="CF10" s="2">
        <v>0</v>
      </c>
      <c r="CG10" s="9"/>
      <c r="CH10" s="16">
        <f t="shared" si="44"/>
        <v>13</v>
      </c>
      <c r="CI10" s="15">
        <f t="shared" si="28"/>
        <v>4</v>
      </c>
      <c r="CJ10" s="15">
        <v>8</v>
      </c>
      <c r="CK10" s="15">
        <f t="shared" si="29"/>
        <v>7</v>
      </c>
      <c r="CL10" s="2"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8</v>
      </c>
      <c r="E11" s="15">
        <f t="shared" si="1"/>
        <v>7</v>
      </c>
      <c r="F11" s="2">
        <v>0</v>
      </c>
      <c r="G11" s="9"/>
      <c r="H11" s="16">
        <f t="shared" si="31"/>
        <v>5</v>
      </c>
      <c r="I11" s="15">
        <f t="shared" si="2"/>
        <v>3</v>
      </c>
      <c r="J11" s="15">
        <v>5</v>
      </c>
      <c r="K11" s="15">
        <f t="shared" si="3"/>
        <v>5</v>
      </c>
      <c r="L11" s="2">
        <v>0.5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1</v>
      </c>
      <c r="S11" s="9"/>
      <c r="T11" s="16">
        <f t="shared" si="33"/>
        <v>14</v>
      </c>
      <c r="U11" s="15">
        <f t="shared" si="6"/>
        <v>4</v>
      </c>
      <c r="V11" s="15">
        <v>11</v>
      </c>
      <c r="W11" s="15">
        <f t="shared" si="7"/>
        <v>7</v>
      </c>
      <c r="X11" s="2">
        <v>0</v>
      </c>
      <c r="Y11" s="9"/>
      <c r="Z11" s="16">
        <f t="shared" si="34"/>
        <v>5</v>
      </c>
      <c r="AA11" s="15">
        <f t="shared" si="8"/>
        <v>3</v>
      </c>
      <c r="AB11" s="15">
        <v>4</v>
      </c>
      <c r="AC11" s="15">
        <f t="shared" si="9"/>
        <v>4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7</v>
      </c>
      <c r="AI11" s="15">
        <f t="shared" si="11"/>
        <v>7</v>
      </c>
      <c r="AJ11" s="2">
        <v>0.5</v>
      </c>
      <c r="AK11" s="9"/>
      <c r="AL11" s="16">
        <f t="shared" si="36"/>
        <v>5</v>
      </c>
      <c r="AM11" s="15">
        <f t="shared" si="12"/>
        <v>3</v>
      </c>
      <c r="AN11" s="15">
        <v>4</v>
      </c>
      <c r="AO11" s="15">
        <f t="shared" si="13"/>
        <v>4</v>
      </c>
      <c r="AP11" s="2">
        <v>0.5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>
        <v>9</v>
      </c>
      <c r="BA11" s="15">
        <f t="shared" si="17"/>
        <v>7</v>
      </c>
      <c r="BB11" s="2">
        <v>0</v>
      </c>
      <c r="BC11" s="9"/>
      <c r="BD11" s="16">
        <f t="shared" si="39"/>
        <v>5</v>
      </c>
      <c r="BE11" s="15">
        <f t="shared" si="18"/>
        <v>3</v>
      </c>
      <c r="BF11" s="15">
        <v>4</v>
      </c>
      <c r="BG11" s="15">
        <f t="shared" si="19"/>
        <v>4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>
        <v>8</v>
      </c>
      <c r="BM11" s="15">
        <f t="shared" si="21"/>
        <v>7</v>
      </c>
      <c r="BN11" s="2">
        <v>0</v>
      </c>
      <c r="BO11" s="9"/>
      <c r="BP11" s="16">
        <f t="shared" si="41"/>
        <v>5</v>
      </c>
      <c r="BQ11" s="15">
        <f t="shared" si="22"/>
        <v>3</v>
      </c>
      <c r="BR11" s="15">
        <v>4</v>
      </c>
      <c r="BS11" s="15">
        <f t="shared" si="23"/>
        <v>4</v>
      </c>
      <c r="BT11" s="2">
        <v>1</v>
      </c>
      <c r="BU11" s="9"/>
      <c r="BV11" s="16">
        <f t="shared" si="42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5</v>
      </c>
      <c r="CC11" s="15">
        <f t="shared" si="26"/>
        <v>3</v>
      </c>
      <c r="CD11" s="15">
        <v>6</v>
      </c>
      <c r="CE11" s="15">
        <f t="shared" si="27"/>
        <v>6</v>
      </c>
      <c r="CF11" s="2">
        <v>0</v>
      </c>
      <c r="CG11" s="9"/>
      <c r="CH11" s="16">
        <f t="shared" si="44"/>
        <v>14</v>
      </c>
      <c r="CI11" s="15">
        <f t="shared" si="28"/>
        <v>4</v>
      </c>
      <c r="CJ11" s="15">
        <v>9</v>
      </c>
      <c r="CK11" s="15">
        <f t="shared" si="29"/>
        <v>7</v>
      </c>
      <c r="CL11" s="2"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5</v>
      </c>
      <c r="E12" s="15">
        <f t="shared" si="1"/>
        <v>5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5</v>
      </c>
      <c r="K12" s="15">
        <f t="shared" si="3"/>
        <v>5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6</v>
      </c>
      <c r="Q12" s="15">
        <f t="shared" si="5"/>
        <v>6</v>
      </c>
      <c r="R12" s="2">
        <v>1</v>
      </c>
      <c r="S12" s="9"/>
      <c r="T12" s="16">
        <f t="shared" si="33"/>
        <v>15</v>
      </c>
      <c r="U12" s="15">
        <f t="shared" si="6"/>
        <v>3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6</v>
      </c>
      <c r="AA12" s="15">
        <f t="shared" si="8"/>
        <v>4</v>
      </c>
      <c r="AB12" s="15">
        <v>5</v>
      </c>
      <c r="AC12" s="15">
        <f t="shared" si="9"/>
        <v>5</v>
      </c>
      <c r="AD12" s="2">
        <v>1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6</v>
      </c>
      <c r="AM12" s="15">
        <f t="shared" si="12"/>
        <v>4</v>
      </c>
      <c r="AN12" s="15">
        <v>5</v>
      </c>
      <c r="AO12" s="15">
        <f t="shared" si="13"/>
        <v>5</v>
      </c>
      <c r="AP12" s="2">
        <v>1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>
        <v>5</v>
      </c>
      <c r="BA12" s="15">
        <f t="shared" si="17"/>
        <v>5</v>
      </c>
      <c r="BB12" s="2">
        <v>0</v>
      </c>
      <c r="BC12" s="9"/>
      <c r="BD12" s="16">
        <f t="shared" si="39"/>
        <v>6</v>
      </c>
      <c r="BE12" s="15">
        <f t="shared" si="18"/>
        <v>4</v>
      </c>
      <c r="BF12" s="15">
        <v>7</v>
      </c>
      <c r="BG12" s="15">
        <f t="shared" si="19"/>
        <v>7</v>
      </c>
      <c r="BH12" s="2">
        <v>0</v>
      </c>
      <c r="BI12" s="9"/>
      <c r="BJ12" s="16">
        <f t="shared" si="40"/>
        <v>15</v>
      </c>
      <c r="BK12" s="15">
        <f t="shared" si="20"/>
        <v>3</v>
      </c>
      <c r="BL12" s="15">
        <v>5</v>
      </c>
      <c r="BM12" s="15">
        <f t="shared" si="21"/>
        <v>5</v>
      </c>
      <c r="BN12" s="2">
        <v>0</v>
      </c>
      <c r="BO12" s="9"/>
      <c r="BP12" s="16">
        <f t="shared" si="41"/>
        <v>6</v>
      </c>
      <c r="BQ12" s="15">
        <f t="shared" si="22"/>
        <v>4</v>
      </c>
      <c r="BR12" s="15">
        <v>6</v>
      </c>
      <c r="BS12" s="15">
        <f t="shared" si="23"/>
        <v>6</v>
      </c>
      <c r="BT12" s="2">
        <v>0.5</v>
      </c>
      <c r="BU12" s="9"/>
      <c r="BV12" s="16">
        <f t="shared" si="42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6</v>
      </c>
      <c r="CC12" s="15">
        <f t="shared" si="26"/>
        <v>4</v>
      </c>
      <c r="CD12" s="15">
        <v>7</v>
      </c>
      <c r="CE12" s="15">
        <f t="shared" si="27"/>
        <v>7</v>
      </c>
      <c r="CF12" s="2">
        <v>0.5</v>
      </c>
      <c r="CG12" s="9"/>
      <c r="CH12" s="16">
        <f t="shared" si="44"/>
        <v>15</v>
      </c>
      <c r="CI12" s="15">
        <f t="shared" si="28"/>
        <v>3</v>
      </c>
      <c r="CJ12" s="15">
        <v>4</v>
      </c>
      <c r="CK12" s="15">
        <f t="shared" si="29"/>
        <v>4</v>
      </c>
      <c r="CL12" s="2">
        <v>1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7</v>
      </c>
      <c r="E13" s="15">
        <f t="shared" si="1"/>
        <v>7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>
        <v>7</v>
      </c>
      <c r="K13" s="15">
        <f t="shared" si="3"/>
        <v>7</v>
      </c>
      <c r="L13" s="2">
        <v>0</v>
      </c>
      <c r="M13" s="9"/>
      <c r="N13" s="16">
        <f t="shared" si="32"/>
        <v>16</v>
      </c>
      <c r="O13" s="15">
        <f t="shared" si="4"/>
        <v>5</v>
      </c>
      <c r="P13" s="15">
        <v>9</v>
      </c>
      <c r="Q13" s="15">
        <f t="shared" si="5"/>
        <v>8</v>
      </c>
      <c r="R13" s="2">
        <v>0</v>
      </c>
      <c r="S13" s="9"/>
      <c r="T13" s="16">
        <f t="shared" si="33"/>
        <v>16</v>
      </c>
      <c r="U13" s="15">
        <f t="shared" si="6"/>
        <v>5</v>
      </c>
      <c r="V13" s="15">
        <v>9</v>
      </c>
      <c r="W13" s="15">
        <f t="shared" si="7"/>
        <v>8</v>
      </c>
      <c r="X13" s="2">
        <v>0.5</v>
      </c>
      <c r="Y13" s="9"/>
      <c r="Z13" s="16">
        <f t="shared" si="34"/>
        <v>7</v>
      </c>
      <c r="AA13" s="15">
        <f t="shared" si="8"/>
        <v>4</v>
      </c>
      <c r="AB13" s="15">
        <v>7</v>
      </c>
      <c r="AC13" s="15">
        <f t="shared" si="9"/>
        <v>7</v>
      </c>
      <c r="AD13" s="2">
        <v>1</v>
      </c>
      <c r="AE13" s="9"/>
      <c r="AF13" s="16">
        <f t="shared" si="35"/>
        <v>16</v>
      </c>
      <c r="AG13" s="15">
        <f t="shared" si="10"/>
        <v>5</v>
      </c>
      <c r="AH13" s="15">
        <v>8</v>
      </c>
      <c r="AI13" s="15">
        <f t="shared" si="11"/>
        <v>8</v>
      </c>
      <c r="AJ13" s="2">
        <v>0.5</v>
      </c>
      <c r="AK13" s="9"/>
      <c r="AL13" s="16">
        <f t="shared" si="36"/>
        <v>7</v>
      </c>
      <c r="AM13" s="15">
        <f t="shared" si="12"/>
        <v>4</v>
      </c>
      <c r="AN13" s="15">
        <v>5</v>
      </c>
      <c r="AO13" s="15">
        <f t="shared" si="13"/>
        <v>5</v>
      </c>
      <c r="AP13" s="2">
        <v>0.5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>
        <v>7</v>
      </c>
      <c r="BA13" s="15">
        <f t="shared" si="17"/>
        <v>7</v>
      </c>
      <c r="BB13" s="2">
        <v>1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1</v>
      </c>
      <c r="BI13" s="9"/>
      <c r="BJ13" s="16">
        <f t="shared" si="40"/>
        <v>16</v>
      </c>
      <c r="BK13" s="15">
        <f t="shared" si="20"/>
        <v>5</v>
      </c>
      <c r="BL13" s="15">
        <v>7</v>
      </c>
      <c r="BM13" s="15">
        <f t="shared" si="21"/>
        <v>7</v>
      </c>
      <c r="BN13" s="2">
        <v>0.5</v>
      </c>
      <c r="BO13" s="9"/>
      <c r="BP13" s="16">
        <f t="shared" si="41"/>
        <v>7</v>
      </c>
      <c r="BQ13" s="15">
        <f t="shared" si="22"/>
        <v>4</v>
      </c>
      <c r="BR13" s="15">
        <v>5</v>
      </c>
      <c r="BS13" s="15">
        <f t="shared" si="23"/>
        <v>5</v>
      </c>
      <c r="BT13" s="2">
        <v>1</v>
      </c>
      <c r="BU13" s="9"/>
      <c r="BV13" s="16">
        <f t="shared" si="42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3"/>
        <v>7</v>
      </c>
      <c r="CC13" s="15">
        <f t="shared" si="26"/>
        <v>4</v>
      </c>
      <c r="CD13" s="15">
        <v>7</v>
      </c>
      <c r="CE13" s="15">
        <f t="shared" si="27"/>
        <v>7</v>
      </c>
      <c r="CF13" s="2">
        <v>0.5</v>
      </c>
      <c r="CG13" s="9"/>
      <c r="CH13" s="16">
        <f t="shared" si="44"/>
        <v>16</v>
      </c>
      <c r="CI13" s="15">
        <f t="shared" si="28"/>
        <v>5</v>
      </c>
      <c r="CJ13" s="15">
        <v>8</v>
      </c>
      <c r="CK13" s="15">
        <f t="shared" si="29"/>
        <v>8</v>
      </c>
      <c r="CL13" s="2">
        <v>0.5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1</v>
      </c>
      <c r="M14" s="9"/>
      <c r="N14" s="16">
        <f t="shared" si="32"/>
        <v>17</v>
      </c>
      <c r="O14" s="15">
        <f t="shared" si="4"/>
        <v>4</v>
      </c>
      <c r="P14" s="15">
        <v>8</v>
      </c>
      <c r="Q14" s="15">
        <f t="shared" si="5"/>
        <v>7</v>
      </c>
      <c r="R14" s="2">
        <v>0</v>
      </c>
      <c r="S14" s="9"/>
      <c r="T14" s="16">
        <f t="shared" si="33"/>
        <v>17</v>
      </c>
      <c r="U14" s="15">
        <f t="shared" si="6"/>
        <v>4</v>
      </c>
      <c r="V14" s="15">
        <v>9</v>
      </c>
      <c r="W14" s="15">
        <f t="shared" si="7"/>
        <v>7</v>
      </c>
      <c r="X14" s="2">
        <v>0</v>
      </c>
      <c r="Y14" s="9"/>
      <c r="Z14" s="16">
        <f t="shared" si="34"/>
        <v>8</v>
      </c>
      <c r="AA14" s="15">
        <f t="shared" si="8"/>
        <v>3</v>
      </c>
      <c r="AB14" s="15">
        <v>5</v>
      </c>
      <c r="AC14" s="15">
        <f t="shared" si="9"/>
        <v>5</v>
      </c>
      <c r="AD14" s="2">
        <v>0</v>
      </c>
      <c r="AE14" s="9"/>
      <c r="AF14" s="16">
        <f t="shared" si="35"/>
        <v>17</v>
      </c>
      <c r="AG14" s="15">
        <f t="shared" si="10"/>
        <v>4</v>
      </c>
      <c r="AH14" s="15">
        <v>6</v>
      </c>
      <c r="AI14" s="15">
        <f t="shared" si="11"/>
        <v>6</v>
      </c>
      <c r="AJ14" s="2">
        <v>1</v>
      </c>
      <c r="AK14" s="9"/>
      <c r="AL14" s="16">
        <f t="shared" si="36"/>
        <v>8</v>
      </c>
      <c r="AM14" s="15">
        <f t="shared" si="12"/>
        <v>3</v>
      </c>
      <c r="AN14" s="15">
        <v>5</v>
      </c>
      <c r="AO14" s="15">
        <f t="shared" si="13"/>
        <v>5</v>
      </c>
      <c r="AP14" s="2">
        <v>0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>
        <v>7</v>
      </c>
      <c r="BA14" s="15">
        <f t="shared" si="17"/>
        <v>7</v>
      </c>
      <c r="BB14" s="2">
        <v>0.5</v>
      </c>
      <c r="BC14" s="9"/>
      <c r="BD14" s="16">
        <f t="shared" si="39"/>
        <v>8</v>
      </c>
      <c r="BE14" s="15">
        <f t="shared" si="18"/>
        <v>3</v>
      </c>
      <c r="BF14" s="15">
        <v>4</v>
      </c>
      <c r="BG14" s="15">
        <f t="shared" si="19"/>
        <v>4</v>
      </c>
      <c r="BH14" s="2">
        <v>0.5</v>
      </c>
      <c r="BI14" s="9"/>
      <c r="BJ14" s="16">
        <f t="shared" si="40"/>
        <v>17</v>
      </c>
      <c r="BK14" s="15">
        <f t="shared" si="20"/>
        <v>4</v>
      </c>
      <c r="BL14" s="15">
        <v>5</v>
      </c>
      <c r="BM14" s="15">
        <f t="shared" si="21"/>
        <v>5</v>
      </c>
      <c r="BN14" s="2">
        <v>0.5</v>
      </c>
      <c r="BO14" s="9"/>
      <c r="BP14" s="16">
        <f t="shared" si="41"/>
        <v>8</v>
      </c>
      <c r="BQ14" s="15">
        <f t="shared" si="22"/>
        <v>3</v>
      </c>
      <c r="BR14" s="15">
        <v>7</v>
      </c>
      <c r="BS14" s="15">
        <f t="shared" si="23"/>
        <v>6</v>
      </c>
      <c r="BT14" s="2">
        <v>0</v>
      </c>
      <c r="BU14" s="9"/>
      <c r="BV14" s="16">
        <f t="shared" si="42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8</v>
      </c>
      <c r="CC14" s="15">
        <f t="shared" si="26"/>
        <v>3</v>
      </c>
      <c r="CD14" s="15">
        <v>5</v>
      </c>
      <c r="CE14" s="15">
        <f t="shared" si="27"/>
        <v>5</v>
      </c>
      <c r="CF14" s="2">
        <v>0.5</v>
      </c>
      <c r="CG14" s="9"/>
      <c r="CH14" s="16">
        <f t="shared" si="44"/>
        <v>17</v>
      </c>
      <c r="CI14" s="15">
        <f t="shared" si="28"/>
        <v>4</v>
      </c>
      <c r="CJ14" s="15">
        <v>9</v>
      </c>
      <c r="CK14" s="15">
        <f t="shared" si="29"/>
        <v>7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8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10</v>
      </c>
      <c r="K15" s="15">
        <f t="shared" si="3"/>
        <v>8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1</v>
      </c>
      <c r="S15" s="9"/>
      <c r="T15" s="16">
        <f t="shared" si="33"/>
        <v>18</v>
      </c>
      <c r="U15" s="15">
        <f t="shared" si="6"/>
        <v>5</v>
      </c>
      <c r="V15" s="15">
        <v>9</v>
      </c>
      <c r="W15" s="15">
        <f t="shared" si="7"/>
        <v>8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8</v>
      </c>
      <c r="AC15" s="15">
        <f t="shared" si="9"/>
        <v>8</v>
      </c>
      <c r="AD15" s="2">
        <v>0.5</v>
      </c>
      <c r="AE15" s="9"/>
      <c r="AF15" s="16">
        <f t="shared" si="35"/>
        <v>18</v>
      </c>
      <c r="AG15" s="15">
        <f t="shared" si="10"/>
        <v>5</v>
      </c>
      <c r="AH15" s="15">
        <v>10</v>
      </c>
      <c r="AI15" s="15">
        <f t="shared" si="11"/>
        <v>8</v>
      </c>
      <c r="AJ15" s="2">
        <v>0</v>
      </c>
      <c r="AK15" s="9"/>
      <c r="AL15" s="16">
        <f t="shared" si="36"/>
        <v>9</v>
      </c>
      <c r="AM15" s="15">
        <f t="shared" si="12"/>
        <v>5</v>
      </c>
      <c r="AN15" s="15">
        <v>8</v>
      </c>
      <c r="AO15" s="15">
        <f t="shared" si="13"/>
        <v>8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>
        <v>8</v>
      </c>
      <c r="BA15" s="15">
        <f t="shared" si="17"/>
        <v>8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>
        <v>8</v>
      </c>
      <c r="BG15" s="15">
        <f t="shared" si="19"/>
        <v>8</v>
      </c>
      <c r="BH15" s="2">
        <v>0.5</v>
      </c>
      <c r="BI15" s="9"/>
      <c r="BJ15" s="16">
        <f t="shared" si="40"/>
        <v>18</v>
      </c>
      <c r="BK15" s="15">
        <f t="shared" si="20"/>
        <v>5</v>
      </c>
      <c r="BL15" s="15">
        <v>10</v>
      </c>
      <c r="BM15" s="15">
        <f t="shared" si="21"/>
        <v>8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>
        <v>8</v>
      </c>
      <c r="BS15" s="15">
        <f t="shared" si="23"/>
        <v>8</v>
      </c>
      <c r="BT15" s="2">
        <v>0</v>
      </c>
      <c r="BU15" s="9"/>
      <c r="BV15" s="16">
        <f t="shared" si="42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9</v>
      </c>
      <c r="CC15" s="15">
        <f t="shared" si="26"/>
        <v>5</v>
      </c>
      <c r="CD15" s="15">
        <v>8</v>
      </c>
      <c r="CE15" s="15">
        <f t="shared" si="27"/>
        <v>8</v>
      </c>
      <c r="CF15" s="2">
        <v>0</v>
      </c>
      <c r="CG15" s="9"/>
      <c r="CH15" s="16">
        <f t="shared" si="44"/>
        <v>18</v>
      </c>
      <c r="CI15" s="15">
        <f t="shared" si="28"/>
        <v>5</v>
      </c>
      <c r="CJ15" s="15">
        <v>9</v>
      </c>
      <c r="CK15" s="15">
        <f t="shared" si="29"/>
        <v>8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61</v>
      </c>
      <c r="E16" s="15">
        <f>SUM(E7:E15)</f>
        <v>58</v>
      </c>
      <c r="F16" s="2">
        <f>SUM(F7:F15)</f>
        <v>3.5</v>
      </c>
      <c r="G16" s="9"/>
      <c r="H16" s="10" t="s">
        <v>38</v>
      </c>
      <c r="I16" s="15">
        <f>SUM(I7:I15)</f>
        <v>35</v>
      </c>
      <c r="J16" s="15">
        <f>SUM(J7:J15)</f>
        <v>57</v>
      </c>
      <c r="K16" s="15">
        <f>SUM(K7:K15)</f>
        <v>54</v>
      </c>
      <c r="L16" s="2">
        <f>SUM(L7:L15)</f>
        <v>4</v>
      </c>
      <c r="M16" s="9"/>
      <c r="N16" s="10" t="s">
        <v>38</v>
      </c>
      <c r="O16" s="15">
        <f>SUM(O7:O15)</f>
        <v>36</v>
      </c>
      <c r="P16" s="15">
        <f>SUM(P7:P15)</f>
        <v>60</v>
      </c>
      <c r="Q16" s="15">
        <f>SUM(Q7:Q15)</f>
        <v>58</v>
      </c>
      <c r="R16" s="2">
        <f>SUM(R7:R15)</f>
        <v>6.5</v>
      </c>
      <c r="S16" s="9"/>
      <c r="T16" s="10" t="s">
        <v>38</v>
      </c>
      <c r="U16" s="15">
        <f>SUM(U7:U15)</f>
        <v>36</v>
      </c>
      <c r="V16" s="15">
        <f>SUM(V7:V15)</f>
        <v>68</v>
      </c>
      <c r="W16" s="15">
        <f>SUM(W7:W15)</f>
        <v>59</v>
      </c>
      <c r="X16" s="2">
        <f>SUM(X7:X15)</f>
        <v>2.5</v>
      </c>
      <c r="Y16" s="9"/>
      <c r="Z16" s="10" t="s">
        <v>38</v>
      </c>
      <c r="AA16" s="15">
        <f>SUM(AA7:AA15)</f>
        <v>35</v>
      </c>
      <c r="AB16" s="15">
        <f>SUM(AB7:AB15)</f>
        <v>55</v>
      </c>
      <c r="AC16" s="15">
        <f>SUM(AC7:AC15)</f>
        <v>55</v>
      </c>
      <c r="AD16" s="2">
        <f>SUM(AD7:AD15)</f>
        <v>3.5</v>
      </c>
      <c r="AE16" s="9"/>
      <c r="AF16" s="10" t="s">
        <v>38</v>
      </c>
      <c r="AG16" s="15">
        <f>SUM(AG7:AG15)</f>
        <v>36</v>
      </c>
      <c r="AH16" s="15">
        <f>SUM(AH7:AH15)</f>
        <v>60</v>
      </c>
      <c r="AI16" s="15">
        <f>SUM(AI7:AI15)</f>
        <v>57</v>
      </c>
      <c r="AJ16" s="2">
        <f>SUM(AJ7:AJ15)</f>
        <v>6</v>
      </c>
      <c r="AK16" s="9"/>
      <c r="AL16" s="10" t="s">
        <v>38</v>
      </c>
      <c r="AM16" s="15">
        <f>SUM(AM7:AM15)</f>
        <v>35</v>
      </c>
      <c r="AN16" s="15">
        <f>SUM(AN7:AN15)</f>
        <v>55</v>
      </c>
      <c r="AO16" s="15">
        <f>SUM(AO7:AO15)</f>
        <v>54</v>
      </c>
      <c r="AP16" s="2">
        <f>SUM(AP7:AP15)</f>
        <v>4.5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62</v>
      </c>
      <c r="BA16" s="15">
        <f>SUM(BA7:BA15)</f>
        <v>60</v>
      </c>
      <c r="BB16" s="2">
        <f>SUM(BB7:BB15)</f>
        <v>3</v>
      </c>
      <c r="BC16" s="9"/>
      <c r="BD16" s="10" t="s">
        <v>38</v>
      </c>
      <c r="BE16" s="15">
        <f>SUM(BE7:BE15)</f>
        <v>35</v>
      </c>
      <c r="BF16" s="15">
        <f>SUM(BF7:BF15)</f>
        <v>54</v>
      </c>
      <c r="BG16" s="15">
        <f>SUM(BG7:BG15)</f>
        <v>53</v>
      </c>
      <c r="BH16" s="2">
        <f>SUM(BH7:BH15)</f>
        <v>3</v>
      </c>
      <c r="BI16" s="9"/>
      <c r="BJ16" s="10" t="s">
        <v>38</v>
      </c>
      <c r="BK16" s="15">
        <f>SUM(BK7:BK15)</f>
        <v>36</v>
      </c>
      <c r="BL16" s="15">
        <f>SUM(BL7:BL15)</f>
        <v>63</v>
      </c>
      <c r="BM16" s="15">
        <f>SUM(BM7:BM15)</f>
        <v>56</v>
      </c>
      <c r="BN16" s="2">
        <f>SUM(BN7:BN15)</f>
        <v>3</v>
      </c>
      <c r="BO16" s="9"/>
      <c r="BP16" s="10" t="s">
        <v>38</v>
      </c>
      <c r="BQ16" s="15">
        <f>SUM(BQ7:BQ15)</f>
        <v>35</v>
      </c>
      <c r="BR16" s="15">
        <f>SUM(BR7:BR15)</f>
        <v>61</v>
      </c>
      <c r="BS16" s="15">
        <f>SUM(BS7:BS15)</f>
        <v>56</v>
      </c>
      <c r="BT16" s="2">
        <f>SUM(BT7:BT15)</f>
        <v>3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61</v>
      </c>
      <c r="CE16" s="15">
        <f>SUM(CE7:CE15)</f>
        <v>59</v>
      </c>
      <c r="CF16" s="2">
        <f>SUM(CF7:CF15)</f>
        <v>4</v>
      </c>
      <c r="CG16" s="9"/>
      <c r="CH16" s="10" t="s">
        <v>38</v>
      </c>
      <c r="CI16" s="15">
        <f>SUM(CI7:CI15)</f>
        <v>36</v>
      </c>
      <c r="CJ16" s="15">
        <f>SUM(CJ7:CJ15)</f>
        <v>63</v>
      </c>
      <c r="CK16" s="15">
        <f>SUM(CK7:CK15)</f>
        <v>57</v>
      </c>
      <c r="CL16" s="2">
        <f>SUM(CL7:CL15)</f>
        <v>3.5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0</v>
      </c>
      <c r="G18" s="9"/>
      <c r="K18" t="s">
        <v>113</v>
      </c>
      <c r="L18" s="2">
        <v>0</v>
      </c>
      <c r="M18" s="9"/>
      <c r="Q18" t="s">
        <v>113</v>
      </c>
      <c r="R18" s="38">
        <v>1</v>
      </c>
      <c r="S18" s="9"/>
      <c r="W18" t="s">
        <v>113</v>
      </c>
      <c r="X18" s="2">
        <v>0</v>
      </c>
      <c r="Y18" s="9"/>
      <c r="AC18" t="s">
        <v>113</v>
      </c>
      <c r="AD18" s="2">
        <v>0</v>
      </c>
      <c r="AE18" s="9"/>
      <c r="AI18" t="s">
        <v>113</v>
      </c>
      <c r="AJ18" s="2">
        <v>1</v>
      </c>
      <c r="AK18" s="9"/>
      <c r="AO18" t="s">
        <v>113</v>
      </c>
      <c r="AP18" s="2">
        <v>0</v>
      </c>
      <c r="AQ18" s="9"/>
      <c r="AU18" t="s">
        <v>113</v>
      </c>
      <c r="AW18" s="9"/>
      <c r="BA18" t="s">
        <v>113</v>
      </c>
      <c r="BB18" s="2">
        <v>0</v>
      </c>
      <c r="BC18" s="9"/>
      <c r="BG18" t="s">
        <v>113</v>
      </c>
      <c r="BH18" s="2">
        <v>0</v>
      </c>
      <c r="BI18" s="9"/>
      <c r="BM18" t="s">
        <v>113</v>
      </c>
      <c r="BN18" s="2">
        <v>0</v>
      </c>
      <c r="BO18" s="9"/>
      <c r="BS18" t="s">
        <v>113</v>
      </c>
      <c r="BT18" s="2">
        <v>0</v>
      </c>
      <c r="BU18" s="9"/>
      <c r="BY18" t="s">
        <v>113</v>
      </c>
      <c r="CA18" s="9"/>
      <c r="CE18" t="s">
        <v>113</v>
      </c>
      <c r="CF18" s="2">
        <v>0</v>
      </c>
      <c r="CG18" s="9"/>
      <c r="CK18" t="s">
        <v>113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3.5</v>
      </c>
      <c r="G20" s="9"/>
      <c r="K20" t="s">
        <v>114</v>
      </c>
      <c r="L20" s="17">
        <f>SUM(L16:L19)</f>
        <v>4</v>
      </c>
      <c r="M20" s="9"/>
      <c r="Q20" t="s">
        <v>114</v>
      </c>
      <c r="R20" s="17">
        <f>SUM(R16:R19)</f>
        <v>7.5</v>
      </c>
      <c r="S20" s="9"/>
      <c r="W20" t="s">
        <v>114</v>
      </c>
      <c r="X20" s="17">
        <f>SUM(X16:X19)</f>
        <v>2.5</v>
      </c>
      <c r="Y20" s="9"/>
      <c r="AC20" t="s">
        <v>114</v>
      </c>
      <c r="AD20" s="17">
        <f>SUM(AD16:AD19)</f>
        <v>3.5</v>
      </c>
      <c r="AE20" s="9"/>
      <c r="AI20" t="s">
        <v>114</v>
      </c>
      <c r="AJ20" s="17">
        <f>SUM(AJ16:AJ19)</f>
        <v>7</v>
      </c>
      <c r="AK20" s="9"/>
      <c r="AO20" t="s">
        <v>114</v>
      </c>
      <c r="AP20" s="17">
        <f>SUM(AP16:AP19)</f>
        <v>4.5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3</v>
      </c>
      <c r="BC20" s="9"/>
      <c r="BG20" t="s">
        <v>114</v>
      </c>
      <c r="BH20" s="17">
        <f>SUM(BH16:BH19)</f>
        <v>3</v>
      </c>
      <c r="BI20" s="9"/>
      <c r="BM20" t="s">
        <v>114</v>
      </c>
      <c r="BN20" s="17">
        <f>SUM(BN16:BN19)</f>
        <v>3</v>
      </c>
      <c r="BO20" s="9"/>
      <c r="BS20" t="s">
        <v>114</v>
      </c>
      <c r="BT20" s="17">
        <f>SUM(BT16:BT19)</f>
        <v>3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17">
        <f>SUM(CF16:CF19)</f>
        <v>4</v>
      </c>
      <c r="CG20" s="9"/>
      <c r="CK20" t="s">
        <v>114</v>
      </c>
      <c r="CL20" s="17">
        <f>SUM(CL16:CL19)</f>
        <v>3.5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22</v>
      </c>
      <c r="G22" s="9"/>
      <c r="K22" t="s">
        <v>56</v>
      </c>
      <c r="L22" s="2">
        <f>IF(J16=0,0,K16-I16)</f>
        <v>19</v>
      </c>
      <c r="M22" s="9"/>
      <c r="Q22" t="s">
        <v>56</v>
      </c>
      <c r="R22" s="40">
        <f>IF(P16=0,0,Q16-O16)</f>
        <v>22</v>
      </c>
      <c r="S22" s="9"/>
      <c r="W22" t="s">
        <v>56</v>
      </c>
      <c r="X22" s="2">
        <f>IF(V16=0,0,W16-U16)</f>
        <v>23</v>
      </c>
      <c r="Y22" s="9"/>
      <c r="AC22" t="s">
        <v>56</v>
      </c>
      <c r="AD22" s="2">
        <f>IF(AB16=0,0,AC16-AA16)</f>
        <v>20</v>
      </c>
      <c r="AE22" s="9"/>
      <c r="AI22" t="s">
        <v>56</v>
      </c>
      <c r="AJ22" s="2">
        <f>IF(AH16=0,0,AI16-AG16)</f>
        <v>21</v>
      </c>
      <c r="AK22" s="9"/>
      <c r="AO22" t="s">
        <v>56</v>
      </c>
      <c r="AP22" s="2">
        <f>IF(AN16=0,0,AO16-AM16)</f>
        <v>19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24</v>
      </c>
      <c r="BC22" s="9"/>
      <c r="BG22" t="s">
        <v>56</v>
      </c>
      <c r="BH22" s="2">
        <f>IF(BF16=0,0,BG16-BE16)</f>
        <v>18</v>
      </c>
      <c r="BI22" s="9"/>
      <c r="BM22" t="s">
        <v>56</v>
      </c>
      <c r="BN22" s="2">
        <f>IF(BL16=0,0,BM16-BK16)</f>
        <v>20</v>
      </c>
      <c r="BO22" s="9"/>
      <c r="BS22" t="s">
        <v>56</v>
      </c>
      <c r="BT22" s="2">
        <f>IF(BR16=0,0,BS16-BQ16)</f>
        <v>21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24</v>
      </c>
      <c r="CG22" s="9"/>
      <c r="CK22" t="s">
        <v>56</v>
      </c>
      <c r="CL22" s="2">
        <f>IF(CJ16=0,0,CK16-CI16)</f>
        <v>21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W</v>
      </c>
      <c r="AP24" s="19" t="str">
        <f>IF(AN16&lt;&gt;0,IF(AP16&gt;4.5,"W",IF(AP16=4.5,"T",IF(AP16&lt;4.5,"L"))),0)</f>
        <v>T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>
        <f>IF(BX16&lt;&gt;0,IF(BZ16&gt;4.5,"W",IF(BZ16=4.5,"T",IF(BZ16&lt;4.5,"L"))),0)</f>
        <v>0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3.5</v>
      </c>
      <c r="D29" s="2">
        <f t="shared" ref="D29:D43" si="45">C29</f>
        <v>3.5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6.333333333333333</v>
      </c>
      <c r="K29" s="40">
        <f>MIN(J7,AB7,AN7,BF7,BR7,CD7)</f>
        <v>5</v>
      </c>
      <c r="L29" s="15">
        <f>MAX(J7,AB7,AN7,BF7,BR7,CD7)</f>
        <v>8</v>
      </c>
      <c r="M29" s="20"/>
    </row>
    <row r="30" spans="1:91" x14ac:dyDescent="0.2">
      <c r="A30" s="20"/>
      <c r="B30" t="s">
        <v>41</v>
      </c>
      <c r="C30" s="2">
        <f>L20</f>
        <v>4</v>
      </c>
      <c r="D30" s="2">
        <f t="shared" si="45"/>
        <v>4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7</v>
      </c>
      <c r="K30" s="40">
        <f t="shared" ref="K30:K37" si="48">MIN(J8,AB8,AN8,BF8,BR8,CD8)</f>
        <v>6</v>
      </c>
      <c r="L30" s="15">
        <f t="shared" ref="L30:L37" si="49">MAX(J8,AB8,AN8,BF8,BR8,CD8)</f>
        <v>9</v>
      </c>
      <c r="M30" s="20"/>
    </row>
    <row r="31" spans="1:91" x14ac:dyDescent="0.2">
      <c r="A31" s="20"/>
      <c r="B31" t="s">
        <v>42</v>
      </c>
      <c r="C31" s="2">
        <f>R20</f>
        <v>7.5</v>
      </c>
      <c r="D31" s="2">
        <f t="shared" si="45"/>
        <v>7.5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6.833333333333333</v>
      </c>
      <c r="K31" s="40">
        <f t="shared" si="48"/>
        <v>6</v>
      </c>
      <c r="L31" s="15">
        <f t="shared" si="49"/>
        <v>8</v>
      </c>
      <c r="M31" s="20"/>
    </row>
    <row r="32" spans="1:91" x14ac:dyDescent="0.2">
      <c r="A32" s="20"/>
      <c r="B32" t="s">
        <v>43</v>
      </c>
      <c r="C32" s="2">
        <f>X20</f>
        <v>2.5</v>
      </c>
      <c r="D32" s="2"/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7.333333333333333</v>
      </c>
      <c r="K32" s="40">
        <f t="shared" si="48"/>
        <v>6</v>
      </c>
      <c r="L32" s="15">
        <f t="shared" si="49"/>
        <v>9</v>
      </c>
      <c r="M32" s="20"/>
    </row>
    <row r="33" spans="1:18" x14ac:dyDescent="0.2">
      <c r="A33" s="20"/>
      <c r="B33" t="s">
        <v>44</v>
      </c>
      <c r="C33" s="2">
        <f>AD20</f>
        <v>3.5</v>
      </c>
      <c r="D33" s="2">
        <f t="shared" si="45"/>
        <v>3.5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4.5</v>
      </c>
      <c r="K33" s="40">
        <f t="shared" si="48"/>
        <v>4</v>
      </c>
      <c r="L33" s="15">
        <f t="shared" si="49"/>
        <v>6</v>
      </c>
      <c r="M33" s="20"/>
    </row>
    <row r="34" spans="1:18" x14ac:dyDescent="0.2">
      <c r="A34" s="20"/>
      <c r="B34" t="s">
        <v>45</v>
      </c>
      <c r="C34" s="2">
        <f>AJ20</f>
        <v>7</v>
      </c>
      <c r="D34" s="2">
        <f t="shared" si="45"/>
        <v>7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5.833333333333333</v>
      </c>
      <c r="K34" s="40">
        <f t="shared" si="48"/>
        <v>5</v>
      </c>
      <c r="L34" s="15">
        <f t="shared" si="49"/>
        <v>7</v>
      </c>
      <c r="M34" s="20"/>
    </row>
    <row r="35" spans="1:18" x14ac:dyDescent="0.2">
      <c r="A35" s="20"/>
      <c r="B35" t="s">
        <v>46</v>
      </c>
      <c r="C35" s="2">
        <f>AP20</f>
        <v>4.5</v>
      </c>
      <c r="D35" s="2">
        <f t="shared" si="45"/>
        <v>4.5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6</v>
      </c>
      <c r="K35" s="40">
        <f t="shared" si="48"/>
        <v>5</v>
      </c>
      <c r="L35" s="15">
        <f t="shared" si="49"/>
        <v>7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5</v>
      </c>
      <c r="K36" s="40">
        <f t="shared" si="48"/>
        <v>4</v>
      </c>
      <c r="L36" s="15">
        <f t="shared" si="49"/>
        <v>7</v>
      </c>
      <c r="M36" s="20"/>
    </row>
    <row r="37" spans="1:18" x14ac:dyDescent="0.2">
      <c r="A37" s="20"/>
      <c r="B37" t="s">
        <v>48</v>
      </c>
      <c r="C37" s="2">
        <f>BB20</f>
        <v>3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8.3333333333333339</v>
      </c>
      <c r="K37" s="40">
        <f t="shared" si="48"/>
        <v>8</v>
      </c>
      <c r="L37" s="15">
        <f t="shared" si="49"/>
        <v>10</v>
      </c>
      <c r="M37" s="20"/>
    </row>
    <row r="38" spans="1:18" x14ac:dyDescent="0.2">
      <c r="A38" s="20"/>
      <c r="B38" t="s">
        <v>49</v>
      </c>
      <c r="C38" s="2">
        <f>BH20</f>
        <v>3</v>
      </c>
      <c r="D38" s="2"/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57.166666666666664</v>
      </c>
      <c r="K38" s="337">
        <f>SUM(K29:K37)</f>
        <v>49</v>
      </c>
      <c r="L38" s="337">
        <f>SUM(L29:L37)</f>
        <v>71</v>
      </c>
      <c r="M38" s="20"/>
    </row>
    <row r="39" spans="1:18" x14ac:dyDescent="0.2">
      <c r="A39" s="20"/>
      <c r="B39" t="s">
        <v>50</v>
      </c>
      <c r="C39" s="2">
        <f>BN20</f>
        <v>3</v>
      </c>
      <c r="D39" s="2">
        <f t="shared" si="45"/>
        <v>3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3</v>
      </c>
      <c r="D40" s="2">
        <f t="shared" si="45"/>
        <v>3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6.8571428571428568</v>
      </c>
      <c r="K40" s="40">
        <f>MIN(D7,P7,V7,AH7,AZ7,BL7,BX7,CJ7)</f>
        <v>6</v>
      </c>
      <c r="L40" s="15">
        <f>MAX(D7,P7,V7,AH7,AZ7,BL7,BX7,CJ7)</f>
        <v>9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123">
        <f t="shared" ref="J41:J48" si="50">AVERAGE(D8,P8,V8,AH8,AZ8,BL8,BX8,CJ8)</f>
        <v>7.2857142857142856</v>
      </c>
      <c r="K41" s="40">
        <f t="shared" ref="K41:K48" si="51">MIN(D8,P8,V8,AH8,AZ8,BL8,BX8,CJ8)</f>
        <v>6</v>
      </c>
      <c r="L41" s="15">
        <f t="shared" ref="L41:L48" si="52">MAX(D8,P8,V8,AH8,AZ8,BL8,BX8,CJ8)</f>
        <v>10</v>
      </c>
      <c r="M41" s="20"/>
    </row>
    <row r="42" spans="1:18" x14ac:dyDescent="0.2">
      <c r="A42" s="20"/>
      <c r="B42" t="s">
        <v>53</v>
      </c>
      <c r="C42" s="2">
        <f>CF20</f>
        <v>4</v>
      </c>
      <c r="D42" s="2">
        <f t="shared" si="45"/>
        <v>4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4.7142857142857144</v>
      </c>
      <c r="K42" s="40">
        <f t="shared" si="51"/>
        <v>4</v>
      </c>
      <c r="L42" s="15">
        <f t="shared" si="52"/>
        <v>6</v>
      </c>
      <c r="M42" s="20"/>
    </row>
    <row r="43" spans="1:18" x14ac:dyDescent="0.2">
      <c r="A43" s="20"/>
      <c r="B43" t="s">
        <v>54</v>
      </c>
      <c r="C43" s="26">
        <f>CL20</f>
        <v>3.5</v>
      </c>
      <c r="D43" s="26">
        <f t="shared" si="45"/>
        <v>3.5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6.7142857142857144</v>
      </c>
      <c r="K43" s="40">
        <f t="shared" si="51"/>
        <v>6</v>
      </c>
      <c r="L43" s="15">
        <f t="shared" si="52"/>
        <v>8</v>
      </c>
      <c r="M43" s="20"/>
    </row>
    <row r="44" spans="1:18" x14ac:dyDescent="0.2">
      <c r="A44" s="20"/>
      <c r="B44" t="s">
        <v>38</v>
      </c>
      <c r="C44" s="2">
        <f>SUM(C29:C43)</f>
        <v>52</v>
      </c>
      <c r="D44" s="2">
        <f>SUM(D29:D43)</f>
        <v>43.5</v>
      </c>
      <c r="E44" s="25">
        <f>SUM(E29:E43)</f>
        <v>13</v>
      </c>
      <c r="F44" s="2">
        <f>SUM(F29:F43)</f>
        <v>13</v>
      </c>
      <c r="G44" s="20"/>
      <c r="I44" s="35">
        <v>14</v>
      </c>
      <c r="J44" s="123">
        <f t="shared" si="50"/>
        <v>8.2857142857142865</v>
      </c>
      <c r="K44" s="40">
        <f t="shared" si="51"/>
        <v>6</v>
      </c>
      <c r="L44" s="15">
        <f t="shared" si="52"/>
        <v>11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4.7142857142857144</v>
      </c>
      <c r="K45" s="40">
        <f t="shared" si="51"/>
        <v>4</v>
      </c>
      <c r="L45" s="15">
        <f t="shared" si="52"/>
        <v>6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7.8571428571428568</v>
      </c>
      <c r="K46" s="40">
        <f t="shared" si="51"/>
        <v>7</v>
      </c>
      <c r="L46" s="15">
        <f t="shared" si="52"/>
        <v>9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123">
        <f t="shared" si="50"/>
        <v>7.1428571428571432</v>
      </c>
      <c r="K47" s="40">
        <f t="shared" si="51"/>
        <v>5</v>
      </c>
      <c r="L47" s="15">
        <f t="shared" si="52"/>
        <v>9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8.8571428571428577</v>
      </c>
      <c r="K48" s="40">
        <f t="shared" si="51"/>
        <v>8</v>
      </c>
      <c r="L48" s="15">
        <f t="shared" si="52"/>
        <v>10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0</v>
      </c>
      <c r="G49" s="20"/>
      <c r="I49" s="36" t="s">
        <v>120</v>
      </c>
      <c r="J49" s="37">
        <f>SUM(J40:J48)</f>
        <v>62.428571428571431</v>
      </c>
      <c r="K49" s="337">
        <f>SUM(K40:K48)</f>
        <v>52</v>
      </c>
      <c r="L49" s="337">
        <f>SUM(L40:L48)</f>
        <v>78</v>
      </c>
      <c r="M49" s="20"/>
      <c r="R49" s="2"/>
    </row>
    <row r="50" spans="1:18" x14ac:dyDescent="0.2">
      <c r="A50" s="20"/>
      <c r="B50" t="s">
        <v>121</v>
      </c>
      <c r="C50" s="25">
        <f t="shared" si="54"/>
        <v>20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4"/>
        <v>37</v>
      </c>
      <c r="G51" s="20"/>
      <c r="K51" s="40">
        <f>K38+K49</f>
        <v>101</v>
      </c>
      <c r="L51" s="40">
        <f>L38+L49</f>
        <v>149</v>
      </c>
      <c r="R51" s="2"/>
    </row>
    <row r="52" spans="1:18" x14ac:dyDescent="0.2">
      <c r="A52" s="20"/>
      <c r="B52" t="s">
        <v>12</v>
      </c>
      <c r="C52" s="25">
        <f t="shared" si="54"/>
        <v>60</v>
      </c>
      <c r="G52" s="20"/>
      <c r="R52" s="2"/>
    </row>
    <row r="53" spans="1:18" x14ac:dyDescent="0.2">
      <c r="A53" s="20"/>
      <c r="B53" t="s">
        <v>38</v>
      </c>
      <c r="C53" s="29">
        <f>SUM(C47:C52)</f>
        <v>117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5">B7</f>
        <v>10</v>
      </c>
      <c r="C56" s="32">
        <f t="shared" si="55"/>
        <v>4</v>
      </c>
      <c r="D56" s="32">
        <f t="shared" si="55"/>
        <v>9</v>
      </c>
      <c r="E56" s="31" t="str">
        <f t="shared" ref="E56:E64" si="56">IF(D56&lt;&gt;0,IF((D56-C56)=-1,"Birdie",IF((D56-C56)=-2,"Eagle",IF((D56-C56)=0,"Par",IF((D56-C56)=1,"bogey",IF((D56-C56)=2,"Double bogey","Other"))))),"  ")</f>
        <v>Other</v>
      </c>
      <c r="H56" s="33" t="s">
        <v>123</v>
      </c>
    </row>
    <row r="57" spans="1:18" x14ac:dyDescent="0.2">
      <c r="B57" s="10">
        <f t="shared" si="55"/>
        <v>11</v>
      </c>
      <c r="C57" s="32">
        <f t="shared" si="55"/>
        <v>4</v>
      </c>
      <c r="D57" s="32">
        <f t="shared" si="55"/>
        <v>6</v>
      </c>
      <c r="E57" s="31" t="str">
        <f t="shared" si="56"/>
        <v>Double bogey</v>
      </c>
      <c r="H57" t="s">
        <v>124</v>
      </c>
      <c r="I57" s="25">
        <f>COUNTIF(E56:E64,"Eagle")</f>
        <v>0</v>
      </c>
    </row>
    <row r="58" spans="1:18" x14ac:dyDescent="0.2">
      <c r="B58" s="10">
        <f t="shared" si="55"/>
        <v>12</v>
      </c>
      <c r="C58" s="32">
        <f t="shared" si="55"/>
        <v>3</v>
      </c>
      <c r="D58" s="32">
        <f t="shared" si="55"/>
        <v>5</v>
      </c>
      <c r="E58" s="31" t="str">
        <f t="shared" si="56"/>
        <v>Double 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5"/>
        <v>13</v>
      </c>
      <c r="C59" s="32">
        <f t="shared" si="55"/>
        <v>4</v>
      </c>
      <c r="D59" s="32">
        <f t="shared" si="55"/>
        <v>7</v>
      </c>
      <c r="E59" s="31" t="str">
        <f t="shared" si="56"/>
        <v>Other</v>
      </c>
      <c r="H59" t="s">
        <v>9</v>
      </c>
      <c r="I59" s="25">
        <f>COUNTIF(E56:E64,"Par")</f>
        <v>0</v>
      </c>
    </row>
    <row r="60" spans="1:18" x14ac:dyDescent="0.2">
      <c r="B60" s="10">
        <f t="shared" si="55"/>
        <v>14</v>
      </c>
      <c r="C60" s="32">
        <f t="shared" si="55"/>
        <v>4</v>
      </c>
      <c r="D60" s="32">
        <f t="shared" si="55"/>
        <v>8</v>
      </c>
      <c r="E60" s="31" t="str">
        <f t="shared" si="56"/>
        <v>Other</v>
      </c>
      <c r="H60" t="s">
        <v>125</v>
      </c>
      <c r="I60" s="25">
        <f>COUNTIF(E56:E64,"bogey")</f>
        <v>0</v>
      </c>
    </row>
    <row r="61" spans="1:18" x14ac:dyDescent="0.2">
      <c r="B61" s="10">
        <f t="shared" si="55"/>
        <v>15</v>
      </c>
      <c r="C61" s="32">
        <f t="shared" si="55"/>
        <v>3</v>
      </c>
      <c r="D61" s="32">
        <f t="shared" si="55"/>
        <v>5</v>
      </c>
      <c r="E61" s="31" t="str">
        <f t="shared" si="56"/>
        <v>Double bogey</v>
      </c>
      <c r="H61" t="s">
        <v>126</v>
      </c>
      <c r="I61" s="25">
        <f>COUNTIF(E56:E64,"Double bogey")</f>
        <v>5</v>
      </c>
    </row>
    <row r="62" spans="1:18" x14ac:dyDescent="0.2">
      <c r="B62" s="10">
        <f t="shared" si="55"/>
        <v>16</v>
      </c>
      <c r="C62" s="32">
        <f t="shared" si="55"/>
        <v>5</v>
      </c>
      <c r="D62" s="32">
        <f t="shared" si="55"/>
        <v>7</v>
      </c>
      <c r="E62" s="31" t="str">
        <f t="shared" si="56"/>
        <v>Double bogey</v>
      </c>
      <c r="H62" t="s">
        <v>12</v>
      </c>
      <c r="I62" s="25">
        <f>COUNTIF(E56:E64,"Other")</f>
        <v>4</v>
      </c>
    </row>
    <row r="63" spans="1:18" x14ac:dyDescent="0.2">
      <c r="B63" s="10">
        <f t="shared" si="55"/>
        <v>17</v>
      </c>
      <c r="C63" s="32">
        <f t="shared" si="55"/>
        <v>4</v>
      </c>
      <c r="D63" s="32">
        <f t="shared" si="55"/>
        <v>6</v>
      </c>
      <c r="E63" s="31" t="str">
        <f t="shared" si="56"/>
        <v>Double bogey</v>
      </c>
    </row>
    <row r="64" spans="1:18" x14ac:dyDescent="0.2">
      <c r="B64" s="10">
        <f t="shared" si="55"/>
        <v>18</v>
      </c>
      <c r="C64" s="32">
        <f t="shared" si="55"/>
        <v>5</v>
      </c>
      <c r="D64" s="32">
        <f t="shared" si="55"/>
        <v>8</v>
      </c>
      <c r="E64" s="31" t="str">
        <f t="shared" si="56"/>
        <v>Other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7">H7</f>
        <v>1</v>
      </c>
      <c r="C67" s="41">
        <f t="shared" si="57"/>
        <v>4</v>
      </c>
      <c r="D67" s="32">
        <f t="shared" si="57"/>
        <v>8</v>
      </c>
      <c r="E67" s="31" t="str">
        <f t="shared" ref="E67:E75" si="58">IF(D67&lt;&gt;0,IF((D67-C67)=-1,"Birdie",IF((D67-C67)=-2,"Eagle",IF((D67-C67)=0,"Par",IF((D67-C67)=1,"bogey",IF((D67-C67)=2,"Double bogey","Other"))))),"  ")</f>
        <v>Other</v>
      </c>
      <c r="H67" s="33" t="s">
        <v>123</v>
      </c>
    </row>
    <row r="68" spans="2:9" x14ac:dyDescent="0.2">
      <c r="B68" s="10">
        <f t="shared" si="57"/>
        <v>2</v>
      </c>
      <c r="C68" s="41">
        <f t="shared" si="57"/>
        <v>4</v>
      </c>
      <c r="D68" s="32">
        <f t="shared" si="57"/>
        <v>6</v>
      </c>
      <c r="E68" s="31" t="str">
        <f t="shared" si="58"/>
        <v>Double bogey</v>
      </c>
      <c r="H68" t="s">
        <v>124</v>
      </c>
      <c r="I68" s="25">
        <f>COUNTIF(E67:E75,"Eagle")</f>
        <v>0</v>
      </c>
    </row>
    <row r="69" spans="2:9" x14ac:dyDescent="0.2">
      <c r="B69" s="10">
        <f t="shared" si="57"/>
        <v>3</v>
      </c>
      <c r="C69" s="41">
        <f t="shared" si="57"/>
        <v>4</v>
      </c>
      <c r="D69" s="32">
        <f t="shared" si="57"/>
        <v>6</v>
      </c>
      <c r="E69" s="31" t="str">
        <f t="shared" si="58"/>
        <v>Double 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7"/>
        <v>4</v>
      </c>
      <c r="C70" s="41">
        <f t="shared" si="57"/>
        <v>4</v>
      </c>
      <c r="D70" s="32">
        <f t="shared" si="57"/>
        <v>6</v>
      </c>
      <c r="E70" s="31" t="str">
        <f t="shared" si="58"/>
        <v>Double bogey</v>
      </c>
      <c r="H70" t="s">
        <v>9</v>
      </c>
      <c r="I70" s="25">
        <f>COUNTIF(E67:E75,"Par")</f>
        <v>0</v>
      </c>
    </row>
    <row r="71" spans="2:9" x14ac:dyDescent="0.2">
      <c r="B71" s="10">
        <f t="shared" si="57"/>
        <v>5</v>
      </c>
      <c r="C71" s="41">
        <f t="shared" si="57"/>
        <v>3</v>
      </c>
      <c r="D71" s="32">
        <f t="shared" si="57"/>
        <v>5</v>
      </c>
      <c r="E71" s="31" t="str">
        <f t="shared" si="58"/>
        <v>Double bogey</v>
      </c>
      <c r="H71" t="s">
        <v>125</v>
      </c>
      <c r="I71" s="25">
        <f>COUNTIF(E67:E75,"bogey")</f>
        <v>2</v>
      </c>
    </row>
    <row r="72" spans="2:9" x14ac:dyDescent="0.2">
      <c r="B72" s="10">
        <f t="shared" si="57"/>
        <v>6</v>
      </c>
      <c r="C72" s="41">
        <f t="shared" si="57"/>
        <v>4</v>
      </c>
      <c r="D72" s="32">
        <f t="shared" si="57"/>
        <v>5</v>
      </c>
      <c r="E72" s="31" t="str">
        <f t="shared" si="58"/>
        <v>bogey</v>
      </c>
      <c r="H72" t="s">
        <v>126</v>
      </c>
      <c r="I72" s="25">
        <f>COUNTIF(E67:E75,"Double bogey")</f>
        <v>4</v>
      </c>
    </row>
    <row r="73" spans="2:9" x14ac:dyDescent="0.2">
      <c r="B73" s="10">
        <f t="shared" si="57"/>
        <v>7</v>
      </c>
      <c r="C73" s="41">
        <f t="shared" si="57"/>
        <v>4</v>
      </c>
      <c r="D73" s="32">
        <f t="shared" si="57"/>
        <v>7</v>
      </c>
      <c r="E73" s="31" t="str">
        <f t="shared" si="58"/>
        <v>Other</v>
      </c>
      <c r="H73" t="s">
        <v>12</v>
      </c>
      <c r="I73" s="25">
        <f>COUNTIF(E67:E75,"Other")</f>
        <v>3</v>
      </c>
    </row>
    <row r="74" spans="2:9" x14ac:dyDescent="0.2">
      <c r="B74" s="10">
        <f t="shared" si="57"/>
        <v>8</v>
      </c>
      <c r="C74" s="41">
        <f t="shared" si="57"/>
        <v>3</v>
      </c>
      <c r="D74" s="32">
        <f t="shared" si="57"/>
        <v>4</v>
      </c>
      <c r="E74" s="31" t="str">
        <f t="shared" si="58"/>
        <v>bogey</v>
      </c>
    </row>
    <row r="75" spans="2:9" x14ac:dyDescent="0.2">
      <c r="B75" s="10">
        <f t="shared" si="57"/>
        <v>9</v>
      </c>
      <c r="C75" s="41">
        <f t="shared" si="57"/>
        <v>5</v>
      </c>
      <c r="D75" s="32">
        <f t="shared" si="57"/>
        <v>10</v>
      </c>
      <c r="E75" s="31" t="str">
        <f t="shared" si="58"/>
        <v>Other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9">N7</f>
        <v>10</v>
      </c>
      <c r="C78" s="41">
        <f t="shared" si="59"/>
        <v>4</v>
      </c>
      <c r="D78" s="32">
        <f t="shared" si="59"/>
        <v>7</v>
      </c>
      <c r="E78" s="31" t="str">
        <f t="shared" ref="E78:E86" si="60">IF(D78&lt;&gt;0,IF((D78-C78)=-1,"Birdie",IF((D78-C78)=-2,"Eagle",IF((D78-C78)=0,"Par",IF((D78-C78)=1,"bogey",IF((D78-C78)=2,"Double bogey","Other"))))),"  ")</f>
        <v>Other</v>
      </c>
      <c r="H78" s="33" t="s">
        <v>123</v>
      </c>
    </row>
    <row r="79" spans="2:9" x14ac:dyDescent="0.2">
      <c r="B79" s="31">
        <f t="shared" si="59"/>
        <v>11</v>
      </c>
      <c r="C79" s="41">
        <f t="shared" si="59"/>
        <v>4</v>
      </c>
      <c r="D79" s="32">
        <f t="shared" si="59"/>
        <v>6</v>
      </c>
      <c r="E79" s="31" t="str">
        <f t="shared" si="60"/>
        <v>Double bogey</v>
      </c>
      <c r="H79" t="s">
        <v>124</v>
      </c>
      <c r="I79" s="25">
        <f>COUNTIF(E78:E86,"Eagle")</f>
        <v>0</v>
      </c>
    </row>
    <row r="80" spans="2:9" x14ac:dyDescent="0.2">
      <c r="B80" s="31">
        <f t="shared" si="59"/>
        <v>12</v>
      </c>
      <c r="C80" s="41">
        <f t="shared" si="59"/>
        <v>3</v>
      </c>
      <c r="D80" s="32">
        <f t="shared" si="59"/>
        <v>4</v>
      </c>
      <c r="E80" s="31" t="str">
        <f t="shared" si="60"/>
        <v>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59"/>
        <v>13</v>
      </c>
      <c r="C81" s="41">
        <f t="shared" si="59"/>
        <v>4</v>
      </c>
      <c r="D81" s="32">
        <f t="shared" si="59"/>
        <v>6</v>
      </c>
      <c r="E81" s="31" t="str">
        <f t="shared" si="60"/>
        <v>Double bogey</v>
      </c>
      <c r="H81" t="s">
        <v>9</v>
      </c>
      <c r="I81" s="25">
        <f>COUNTIF(E78:E86,"Par")</f>
        <v>0</v>
      </c>
    </row>
    <row r="82" spans="2:9" x14ac:dyDescent="0.2">
      <c r="B82" s="31">
        <f t="shared" si="59"/>
        <v>14</v>
      </c>
      <c r="C82" s="41">
        <f t="shared" si="59"/>
        <v>4</v>
      </c>
      <c r="D82" s="32">
        <f t="shared" si="59"/>
        <v>6</v>
      </c>
      <c r="E82" s="31" t="str">
        <f t="shared" si="60"/>
        <v>Double bogey</v>
      </c>
      <c r="H82" t="s">
        <v>125</v>
      </c>
      <c r="I82" s="25">
        <f>COUNTIF(E78:E86,"bogey")</f>
        <v>1</v>
      </c>
    </row>
    <row r="83" spans="2:9" x14ac:dyDescent="0.2">
      <c r="B83" s="31">
        <f t="shared" si="59"/>
        <v>15</v>
      </c>
      <c r="C83" s="41">
        <f t="shared" si="59"/>
        <v>3</v>
      </c>
      <c r="D83" s="32">
        <f t="shared" si="59"/>
        <v>6</v>
      </c>
      <c r="E83" s="31" t="str">
        <f t="shared" si="60"/>
        <v>Other</v>
      </c>
      <c r="H83" t="s">
        <v>126</v>
      </c>
      <c r="I83" s="25">
        <f>COUNTIF(E78:E86,"Double bogey")</f>
        <v>3</v>
      </c>
    </row>
    <row r="84" spans="2:9" x14ac:dyDescent="0.2">
      <c r="B84" s="31">
        <f t="shared" si="59"/>
        <v>16</v>
      </c>
      <c r="C84" s="41">
        <f t="shared" si="59"/>
        <v>5</v>
      </c>
      <c r="D84" s="32">
        <f t="shared" si="59"/>
        <v>9</v>
      </c>
      <c r="E84" s="31" t="str">
        <f t="shared" si="60"/>
        <v>Other</v>
      </c>
      <c r="H84" t="s">
        <v>12</v>
      </c>
      <c r="I84" s="25">
        <f>COUNTIF(E78:E86,"Other")</f>
        <v>5</v>
      </c>
    </row>
    <row r="85" spans="2:9" x14ac:dyDescent="0.2">
      <c r="B85" s="31">
        <f t="shared" si="59"/>
        <v>17</v>
      </c>
      <c r="C85" s="41">
        <f t="shared" si="59"/>
        <v>4</v>
      </c>
      <c r="D85" s="32">
        <f t="shared" si="59"/>
        <v>8</v>
      </c>
      <c r="E85" s="31" t="str">
        <f t="shared" si="60"/>
        <v>Other</v>
      </c>
    </row>
    <row r="86" spans="2:9" x14ac:dyDescent="0.2">
      <c r="B86" s="31">
        <f t="shared" si="59"/>
        <v>18</v>
      </c>
      <c r="C86" s="41">
        <f t="shared" si="59"/>
        <v>5</v>
      </c>
      <c r="D86" s="32">
        <f t="shared" si="59"/>
        <v>8</v>
      </c>
      <c r="E86" s="31" t="str">
        <f t="shared" si="60"/>
        <v>Other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1">T7</f>
        <v>10</v>
      </c>
      <c r="C89" s="31">
        <f t="shared" si="61"/>
        <v>4</v>
      </c>
      <c r="D89" s="32">
        <f t="shared" si="61"/>
        <v>7</v>
      </c>
      <c r="E89" s="31" t="str">
        <f t="shared" ref="E89:E97" si="62">IF(D89&lt;&gt;0,IF((D89-C89)=-1,"Birdie",IF((D89-C89)=-2,"Eagle",IF((D89-C89)=0,"Par",IF((D89-C89)=1,"bogey",IF((D89-C89)=2,"Double bogey","Other"))))),"  ")</f>
        <v>Other</v>
      </c>
      <c r="H89" s="33" t="s">
        <v>123</v>
      </c>
    </row>
    <row r="90" spans="2:9" x14ac:dyDescent="0.2">
      <c r="B90" s="31">
        <f t="shared" si="61"/>
        <v>11</v>
      </c>
      <c r="C90" s="31">
        <f t="shared" si="61"/>
        <v>4</v>
      </c>
      <c r="D90" s="32">
        <f t="shared" si="61"/>
        <v>8</v>
      </c>
      <c r="E90" s="31" t="str">
        <f t="shared" si="62"/>
        <v>Other</v>
      </c>
      <c r="H90" t="s">
        <v>124</v>
      </c>
      <c r="I90" s="25">
        <f>COUNTIF(E89:E97,"Eagle")</f>
        <v>0</v>
      </c>
    </row>
    <row r="91" spans="2:9" x14ac:dyDescent="0.2">
      <c r="B91" s="31">
        <f t="shared" si="61"/>
        <v>12</v>
      </c>
      <c r="C91" s="31">
        <f t="shared" si="61"/>
        <v>3</v>
      </c>
      <c r="D91" s="32">
        <f t="shared" si="61"/>
        <v>5</v>
      </c>
      <c r="E91" s="31" t="str">
        <f t="shared" si="62"/>
        <v>Double 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1"/>
        <v>13</v>
      </c>
      <c r="C92" s="31">
        <f t="shared" si="61"/>
        <v>4</v>
      </c>
      <c r="D92" s="32">
        <f t="shared" si="61"/>
        <v>6</v>
      </c>
      <c r="E92" s="31" t="str">
        <f t="shared" si="62"/>
        <v>Double bogey</v>
      </c>
      <c r="H92" t="s">
        <v>9</v>
      </c>
      <c r="I92" s="25">
        <f>COUNTIF(E89:E97,"Par")</f>
        <v>0</v>
      </c>
    </row>
    <row r="93" spans="2:9" x14ac:dyDescent="0.2">
      <c r="B93" s="31">
        <f t="shared" si="61"/>
        <v>14</v>
      </c>
      <c r="C93" s="31">
        <f t="shared" si="61"/>
        <v>4</v>
      </c>
      <c r="D93" s="32">
        <f t="shared" si="61"/>
        <v>11</v>
      </c>
      <c r="E93" s="31" t="str">
        <f t="shared" si="62"/>
        <v>Other</v>
      </c>
      <c r="H93" t="s">
        <v>125</v>
      </c>
      <c r="I93" s="25">
        <f>COUNTIF(E89:E97,"bogey")</f>
        <v>1</v>
      </c>
    </row>
    <row r="94" spans="2:9" x14ac:dyDescent="0.2">
      <c r="B94" s="31">
        <f t="shared" si="61"/>
        <v>15</v>
      </c>
      <c r="C94" s="31">
        <f t="shared" si="61"/>
        <v>3</v>
      </c>
      <c r="D94" s="32">
        <f t="shared" si="61"/>
        <v>4</v>
      </c>
      <c r="E94" s="31" t="str">
        <f t="shared" si="62"/>
        <v>bogey</v>
      </c>
      <c r="H94" t="s">
        <v>126</v>
      </c>
      <c r="I94" s="25">
        <f>COUNTIF(E89:E97,"Double bogey")</f>
        <v>2</v>
      </c>
    </row>
    <row r="95" spans="2:9" x14ac:dyDescent="0.2">
      <c r="B95" s="31">
        <f t="shared" si="61"/>
        <v>16</v>
      </c>
      <c r="C95" s="31">
        <f t="shared" si="61"/>
        <v>5</v>
      </c>
      <c r="D95" s="32">
        <f t="shared" si="61"/>
        <v>9</v>
      </c>
      <c r="E95" s="31" t="str">
        <f t="shared" si="62"/>
        <v>Other</v>
      </c>
      <c r="H95" t="s">
        <v>12</v>
      </c>
      <c r="I95" s="25">
        <f>COUNTIF(E89:E97,"Other")</f>
        <v>6</v>
      </c>
    </row>
    <row r="96" spans="2:9" x14ac:dyDescent="0.2">
      <c r="B96" s="31">
        <f t="shared" si="61"/>
        <v>17</v>
      </c>
      <c r="C96" s="31">
        <f t="shared" si="61"/>
        <v>4</v>
      </c>
      <c r="D96" s="32">
        <f t="shared" si="61"/>
        <v>9</v>
      </c>
      <c r="E96" s="31" t="str">
        <f t="shared" si="62"/>
        <v>Other</v>
      </c>
    </row>
    <row r="97" spans="2:9" x14ac:dyDescent="0.2">
      <c r="B97" s="31">
        <f t="shared" si="61"/>
        <v>18</v>
      </c>
      <c r="C97" s="31">
        <f t="shared" si="61"/>
        <v>5</v>
      </c>
      <c r="D97" s="32">
        <f t="shared" si="61"/>
        <v>9</v>
      </c>
      <c r="E97" s="31" t="str">
        <f t="shared" si="62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3">Z7</f>
        <v>1</v>
      </c>
      <c r="C100" s="31">
        <f t="shared" si="63"/>
        <v>4</v>
      </c>
      <c r="D100" s="32">
        <f t="shared" si="63"/>
        <v>6</v>
      </c>
      <c r="E100" s="31" t="str">
        <f t="shared" ref="E100:E108" si="64">IF(D100&lt;&gt;0,IF((D100-C100)=-1,"Birdie",IF((D100-C100)=-2,"Eagle",IF((D100-C100)=0,"Par",IF((D100-C100)=1,"bogey",IF((D100-C100)=2,"Double bogey","Other"))))),"  ")</f>
        <v>Double bogey</v>
      </c>
      <c r="H100" s="33" t="s">
        <v>123</v>
      </c>
    </row>
    <row r="101" spans="2:9" x14ac:dyDescent="0.2">
      <c r="B101" s="31">
        <f t="shared" si="63"/>
        <v>2</v>
      </c>
      <c r="C101" s="31">
        <f t="shared" si="63"/>
        <v>4</v>
      </c>
      <c r="D101" s="32">
        <f t="shared" si="63"/>
        <v>6</v>
      </c>
      <c r="E101" s="31" t="str">
        <f t="shared" si="64"/>
        <v>Double bogey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3"/>
        <v>3</v>
      </c>
      <c r="C102" s="31">
        <f t="shared" si="63"/>
        <v>4</v>
      </c>
      <c r="D102" s="32">
        <f t="shared" si="63"/>
        <v>7</v>
      </c>
      <c r="E102" s="31" t="str">
        <f t="shared" si="64"/>
        <v>Other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3"/>
        <v>4</v>
      </c>
      <c r="C103" s="31">
        <f t="shared" si="63"/>
        <v>4</v>
      </c>
      <c r="D103" s="32">
        <f t="shared" si="63"/>
        <v>7</v>
      </c>
      <c r="E103" s="31" t="str">
        <f t="shared" si="64"/>
        <v>Other</v>
      </c>
      <c r="H103" t="s">
        <v>9</v>
      </c>
      <c r="I103" s="25">
        <f>COUNTIF(E100:E108,"Par")</f>
        <v>0</v>
      </c>
    </row>
    <row r="104" spans="2:9" x14ac:dyDescent="0.2">
      <c r="B104" s="31">
        <f t="shared" si="63"/>
        <v>5</v>
      </c>
      <c r="C104" s="31">
        <f t="shared" si="63"/>
        <v>3</v>
      </c>
      <c r="D104" s="32">
        <f t="shared" si="63"/>
        <v>4</v>
      </c>
      <c r="E104" s="31" t="str">
        <f t="shared" si="64"/>
        <v>bogey</v>
      </c>
      <c r="H104" t="s">
        <v>125</v>
      </c>
      <c r="I104" s="25">
        <f>COUNTIF(E100:E108,"bogey")</f>
        <v>2</v>
      </c>
    </row>
    <row r="105" spans="2:9" x14ac:dyDescent="0.2">
      <c r="B105" s="31">
        <f t="shared" si="63"/>
        <v>6</v>
      </c>
      <c r="C105" s="31">
        <f t="shared" si="63"/>
        <v>4</v>
      </c>
      <c r="D105" s="32">
        <f t="shared" si="63"/>
        <v>5</v>
      </c>
      <c r="E105" s="31" t="str">
        <f t="shared" si="64"/>
        <v>bogey</v>
      </c>
      <c r="H105" t="s">
        <v>126</v>
      </c>
      <c r="I105" s="25">
        <f>COUNTIF(E100:E108,"Double bogey")</f>
        <v>3</v>
      </c>
    </row>
    <row r="106" spans="2:9" x14ac:dyDescent="0.2">
      <c r="B106" s="31">
        <f t="shared" si="63"/>
        <v>7</v>
      </c>
      <c r="C106" s="31">
        <f t="shared" si="63"/>
        <v>4</v>
      </c>
      <c r="D106" s="32">
        <f t="shared" si="63"/>
        <v>7</v>
      </c>
      <c r="E106" s="31" t="str">
        <f t="shared" si="64"/>
        <v>Other</v>
      </c>
      <c r="H106" t="s">
        <v>12</v>
      </c>
      <c r="I106" s="25">
        <f>COUNTIF(E100:E108,"Other")</f>
        <v>4</v>
      </c>
    </row>
    <row r="107" spans="2:9" x14ac:dyDescent="0.2">
      <c r="B107" s="31">
        <f t="shared" si="63"/>
        <v>8</v>
      </c>
      <c r="C107" s="31">
        <f t="shared" si="63"/>
        <v>3</v>
      </c>
      <c r="D107" s="32">
        <f t="shared" si="63"/>
        <v>5</v>
      </c>
      <c r="E107" s="31" t="str">
        <f t="shared" si="64"/>
        <v>Double bogey</v>
      </c>
    </row>
    <row r="108" spans="2:9" x14ac:dyDescent="0.2">
      <c r="B108" s="31">
        <f t="shared" si="63"/>
        <v>9</v>
      </c>
      <c r="C108" s="31">
        <f t="shared" si="63"/>
        <v>5</v>
      </c>
      <c r="D108" s="32">
        <f t="shared" si="63"/>
        <v>8</v>
      </c>
      <c r="E108" s="31" t="str">
        <f t="shared" si="64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5">AF7</f>
        <v>10</v>
      </c>
      <c r="C111" s="31">
        <f t="shared" si="65"/>
        <v>4</v>
      </c>
      <c r="D111" s="32">
        <f t="shared" si="65"/>
        <v>6</v>
      </c>
      <c r="E111" s="31" t="str">
        <f t="shared" ref="E111:E119" si="66">IF(D111&lt;&gt;0,IF((D111-C111)=-1,"Birdie",IF((D111-C111)=-2,"Eagle",IF((D111-C111)=0,"Par",IF((D111-C111)=1,"bogey",IF((D111-C111)=2,"Double bogey","Other"))))),"  ")</f>
        <v>Double bogey</v>
      </c>
      <c r="H111" s="33" t="s">
        <v>123</v>
      </c>
    </row>
    <row r="112" spans="2:9" x14ac:dyDescent="0.2">
      <c r="B112" s="31">
        <f t="shared" si="65"/>
        <v>11</v>
      </c>
      <c r="C112" s="31">
        <f t="shared" si="65"/>
        <v>4</v>
      </c>
      <c r="D112" s="32">
        <f t="shared" si="65"/>
        <v>8</v>
      </c>
      <c r="E112" s="31" t="str">
        <f t="shared" si="66"/>
        <v>Other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5"/>
        <v>12</v>
      </c>
      <c r="C113" s="31">
        <f t="shared" si="65"/>
        <v>3</v>
      </c>
      <c r="D113" s="32">
        <f t="shared" si="65"/>
        <v>5</v>
      </c>
      <c r="E113" s="31" t="str">
        <f t="shared" si="66"/>
        <v>Double bogey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5"/>
        <v>13</v>
      </c>
      <c r="C114" s="31">
        <f t="shared" si="65"/>
        <v>4</v>
      </c>
      <c r="D114" s="32">
        <f t="shared" si="65"/>
        <v>6</v>
      </c>
      <c r="E114" s="31" t="str">
        <f t="shared" si="66"/>
        <v>Double bogey</v>
      </c>
      <c r="H114" t="s">
        <v>9</v>
      </c>
      <c r="I114" s="25">
        <f>COUNTIF(E111:E119,"Par")</f>
        <v>0</v>
      </c>
    </row>
    <row r="115" spans="2:9" x14ac:dyDescent="0.2">
      <c r="B115" s="31">
        <f t="shared" si="65"/>
        <v>14</v>
      </c>
      <c r="C115" s="31">
        <f t="shared" si="65"/>
        <v>4</v>
      </c>
      <c r="D115" s="32">
        <f t="shared" si="65"/>
        <v>7</v>
      </c>
      <c r="E115" s="31" t="str">
        <f t="shared" si="66"/>
        <v>Other</v>
      </c>
      <c r="H115" t="s">
        <v>125</v>
      </c>
      <c r="I115" s="25">
        <f>COUNTIF(E111:E119,"bogey")</f>
        <v>1</v>
      </c>
    </row>
    <row r="116" spans="2:9" x14ac:dyDescent="0.2">
      <c r="B116" s="31">
        <f t="shared" si="65"/>
        <v>15</v>
      </c>
      <c r="C116" s="31">
        <f t="shared" si="65"/>
        <v>3</v>
      </c>
      <c r="D116" s="32">
        <f t="shared" si="65"/>
        <v>4</v>
      </c>
      <c r="E116" s="31" t="str">
        <f t="shared" si="66"/>
        <v>bogey</v>
      </c>
      <c r="H116" t="s">
        <v>126</v>
      </c>
      <c r="I116" s="25">
        <f>COUNTIF(E111:E119,"Double bogey")</f>
        <v>4</v>
      </c>
    </row>
    <row r="117" spans="2:9" x14ac:dyDescent="0.2">
      <c r="B117" s="31">
        <f t="shared" si="65"/>
        <v>16</v>
      </c>
      <c r="C117" s="31">
        <f t="shared" si="65"/>
        <v>5</v>
      </c>
      <c r="D117" s="32">
        <f t="shared" si="65"/>
        <v>8</v>
      </c>
      <c r="E117" s="31" t="str">
        <f t="shared" si="66"/>
        <v>Other</v>
      </c>
      <c r="H117" t="s">
        <v>12</v>
      </c>
      <c r="I117" s="25">
        <f>COUNTIF(E111:E119,"Other")</f>
        <v>4</v>
      </c>
    </row>
    <row r="118" spans="2:9" x14ac:dyDescent="0.2">
      <c r="B118" s="31">
        <f t="shared" si="65"/>
        <v>17</v>
      </c>
      <c r="C118" s="31">
        <f t="shared" si="65"/>
        <v>4</v>
      </c>
      <c r="D118" s="32">
        <f t="shared" si="65"/>
        <v>6</v>
      </c>
      <c r="E118" s="31" t="str">
        <f t="shared" si="66"/>
        <v>Double bogey</v>
      </c>
    </row>
    <row r="119" spans="2:9" x14ac:dyDescent="0.2">
      <c r="B119" s="31">
        <f t="shared" si="65"/>
        <v>18</v>
      </c>
      <c r="C119" s="31">
        <f t="shared" si="65"/>
        <v>5</v>
      </c>
      <c r="D119" s="32">
        <f t="shared" si="65"/>
        <v>10</v>
      </c>
      <c r="E119" s="31" t="str">
        <f t="shared" si="66"/>
        <v>Other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7">AL7</f>
        <v>1</v>
      </c>
      <c r="C122" s="31">
        <f t="shared" si="67"/>
        <v>4</v>
      </c>
      <c r="D122" s="32">
        <f t="shared" si="67"/>
        <v>7</v>
      </c>
      <c r="E122" s="31" t="str">
        <f t="shared" ref="E122:E130" si="68">IF(D122&lt;&gt;0,IF((D122-C122)=-1,"Birdie",IF((D122-C122)=-2,"Eagle",IF((D122-C122)=0,"Par",IF((D122-C122)=1,"bogey",IF((D122-C122)=2,"Double bogey","Other"))))),"  ")</f>
        <v>Other</v>
      </c>
      <c r="H122" s="33" t="s">
        <v>123</v>
      </c>
    </row>
    <row r="123" spans="2:9" x14ac:dyDescent="0.2">
      <c r="B123" s="31">
        <f t="shared" si="67"/>
        <v>2</v>
      </c>
      <c r="C123" s="31">
        <f t="shared" si="67"/>
        <v>4</v>
      </c>
      <c r="D123" s="32">
        <f t="shared" si="67"/>
        <v>6</v>
      </c>
      <c r="E123" s="31" t="str">
        <f t="shared" si="68"/>
        <v>Double bogey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7"/>
        <v>3</v>
      </c>
      <c r="C124" s="31">
        <f t="shared" si="67"/>
        <v>4</v>
      </c>
      <c r="D124" s="32">
        <f t="shared" si="67"/>
        <v>8</v>
      </c>
      <c r="E124" s="31" t="str">
        <f t="shared" si="68"/>
        <v>Other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7"/>
        <v>4</v>
      </c>
      <c r="C125" s="31">
        <f t="shared" si="67"/>
        <v>4</v>
      </c>
      <c r="D125" s="32">
        <f t="shared" si="67"/>
        <v>7</v>
      </c>
      <c r="E125" s="31" t="str">
        <f t="shared" si="68"/>
        <v>Other</v>
      </c>
      <c r="H125" t="s">
        <v>9</v>
      </c>
      <c r="I125" s="25">
        <f>COUNTIF(E122:E130,"Par")</f>
        <v>0</v>
      </c>
    </row>
    <row r="126" spans="2:9" x14ac:dyDescent="0.2">
      <c r="B126" s="31">
        <f t="shared" si="67"/>
        <v>5</v>
      </c>
      <c r="C126" s="31">
        <f t="shared" si="67"/>
        <v>3</v>
      </c>
      <c r="D126" s="32">
        <f t="shared" si="67"/>
        <v>4</v>
      </c>
      <c r="E126" s="31" t="str">
        <f t="shared" si="68"/>
        <v>bogey</v>
      </c>
      <c r="H126" t="s">
        <v>125</v>
      </c>
      <c r="I126" s="25">
        <f>COUNTIF(E122:E130,"bogey")</f>
        <v>3</v>
      </c>
    </row>
    <row r="127" spans="2:9" x14ac:dyDescent="0.2">
      <c r="B127" s="31">
        <f t="shared" si="67"/>
        <v>6</v>
      </c>
      <c r="C127" s="31">
        <f t="shared" si="67"/>
        <v>4</v>
      </c>
      <c r="D127" s="32">
        <f t="shared" si="67"/>
        <v>5</v>
      </c>
      <c r="E127" s="31" t="str">
        <f t="shared" si="68"/>
        <v>bogey</v>
      </c>
      <c r="H127" t="s">
        <v>126</v>
      </c>
      <c r="I127" s="25">
        <f>COUNTIF(E122:E130,"Double bogey")</f>
        <v>2</v>
      </c>
    </row>
    <row r="128" spans="2:9" x14ac:dyDescent="0.2">
      <c r="B128" s="31">
        <f t="shared" si="67"/>
        <v>7</v>
      </c>
      <c r="C128" s="31">
        <f t="shared" si="67"/>
        <v>4</v>
      </c>
      <c r="D128" s="32">
        <f t="shared" si="67"/>
        <v>5</v>
      </c>
      <c r="E128" s="31" t="str">
        <f t="shared" si="68"/>
        <v>bogey</v>
      </c>
      <c r="H128" t="s">
        <v>12</v>
      </c>
      <c r="I128" s="25">
        <f>COUNTIF(E122:E130,"Other")</f>
        <v>4</v>
      </c>
    </row>
    <row r="129" spans="2:9" x14ac:dyDescent="0.2">
      <c r="B129" s="31">
        <f t="shared" si="67"/>
        <v>8</v>
      </c>
      <c r="C129" s="31">
        <f t="shared" si="67"/>
        <v>3</v>
      </c>
      <c r="D129" s="32">
        <f t="shared" si="67"/>
        <v>5</v>
      </c>
      <c r="E129" s="31" t="str">
        <f t="shared" si="68"/>
        <v>Double bogey</v>
      </c>
    </row>
    <row r="130" spans="2:9" x14ac:dyDescent="0.2">
      <c r="B130" s="31">
        <f t="shared" si="67"/>
        <v>9</v>
      </c>
      <c r="C130" s="31">
        <f t="shared" si="67"/>
        <v>5</v>
      </c>
      <c r="D130" s="32">
        <f t="shared" si="67"/>
        <v>8</v>
      </c>
      <c r="E130" s="31" t="str">
        <f t="shared" si="68"/>
        <v>Other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9">AR7</f>
        <v>10</v>
      </c>
      <c r="C133" s="31">
        <f t="shared" si="69"/>
        <v>4</v>
      </c>
      <c r="D133" s="32">
        <f t="shared" si="69"/>
        <v>0</v>
      </c>
      <c r="E133" s="31" t="str">
        <f t="shared" ref="E133:E141" si="70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9"/>
        <v>11</v>
      </c>
      <c r="C134" s="31">
        <f t="shared" si="69"/>
        <v>4</v>
      </c>
      <c r="D134" s="32">
        <f t="shared" si="69"/>
        <v>0</v>
      </c>
      <c r="E134" s="31" t="str">
        <f t="shared" si="70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9"/>
        <v>12</v>
      </c>
      <c r="C135" s="31">
        <f t="shared" si="69"/>
        <v>3</v>
      </c>
      <c r="D135" s="32">
        <f t="shared" si="69"/>
        <v>0</v>
      </c>
      <c r="E135" s="31" t="str">
        <f t="shared" si="70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9"/>
        <v>13</v>
      </c>
      <c r="C136" s="31">
        <f t="shared" si="69"/>
        <v>4</v>
      </c>
      <c r="D136" s="32">
        <f t="shared" si="69"/>
        <v>0</v>
      </c>
      <c r="E136" s="31" t="str">
        <f t="shared" si="70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9"/>
        <v>14</v>
      </c>
      <c r="C137" s="31">
        <f t="shared" si="69"/>
        <v>4</v>
      </c>
      <c r="D137" s="32">
        <f t="shared" si="69"/>
        <v>0</v>
      </c>
      <c r="E137" s="31" t="str">
        <f t="shared" si="70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9"/>
        <v>15</v>
      </c>
      <c r="C138" s="31">
        <f t="shared" si="69"/>
        <v>3</v>
      </c>
      <c r="D138" s="32">
        <f t="shared" si="69"/>
        <v>0</v>
      </c>
      <c r="E138" s="31" t="str">
        <f t="shared" si="70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9"/>
        <v>16</v>
      </c>
      <c r="C139" s="31">
        <f t="shared" si="69"/>
        <v>5</v>
      </c>
      <c r="D139" s="32">
        <f t="shared" si="69"/>
        <v>0</v>
      </c>
      <c r="E139" s="31" t="str">
        <f t="shared" si="70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9"/>
        <v>17</v>
      </c>
      <c r="C140" s="31">
        <f t="shared" si="69"/>
        <v>4</v>
      </c>
      <c r="D140" s="32">
        <f t="shared" si="69"/>
        <v>0</v>
      </c>
      <c r="E140" s="31" t="str">
        <f t="shared" si="70"/>
        <v xml:space="preserve">  </v>
      </c>
    </row>
    <row r="141" spans="2:9" x14ac:dyDescent="0.2">
      <c r="B141" s="31">
        <f t="shared" si="69"/>
        <v>18</v>
      </c>
      <c r="C141" s="31">
        <f t="shared" si="69"/>
        <v>5</v>
      </c>
      <c r="D141" s="32">
        <f t="shared" si="69"/>
        <v>0</v>
      </c>
      <c r="E141" s="31" t="str">
        <f t="shared" si="70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1">AX7</f>
        <v>10</v>
      </c>
      <c r="C144" s="31">
        <f t="shared" si="71"/>
        <v>4</v>
      </c>
      <c r="D144" s="32">
        <f t="shared" si="71"/>
        <v>7</v>
      </c>
      <c r="E144" s="31" t="str">
        <f t="shared" ref="E144:E152" si="72">IF(D144&lt;&gt;0,IF((D144-C144)=-1,"Birdie",IF((D144-C144)=-2,"Eagle",IF((D144-C144)=0,"Par",IF((D144-C144)=1,"bogey",IF((D144-C144)=2,"Double bogey","Other"))))),"  ")</f>
        <v>Other</v>
      </c>
      <c r="H144" s="33" t="s">
        <v>123</v>
      </c>
    </row>
    <row r="145" spans="2:9" x14ac:dyDescent="0.2">
      <c r="B145" s="31">
        <f t="shared" si="71"/>
        <v>11</v>
      </c>
      <c r="C145" s="31">
        <f t="shared" si="71"/>
        <v>4</v>
      </c>
      <c r="D145" s="32">
        <f t="shared" si="71"/>
        <v>7</v>
      </c>
      <c r="E145" s="31" t="str">
        <f t="shared" si="72"/>
        <v>Other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1"/>
        <v>12</v>
      </c>
      <c r="C146" s="31">
        <f t="shared" si="71"/>
        <v>3</v>
      </c>
      <c r="D146" s="32">
        <f t="shared" si="71"/>
        <v>6</v>
      </c>
      <c r="E146" s="31" t="str">
        <f t="shared" si="72"/>
        <v>Other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1"/>
        <v>13</v>
      </c>
      <c r="C147" s="31">
        <f t="shared" si="71"/>
        <v>4</v>
      </c>
      <c r="D147" s="32">
        <f t="shared" si="71"/>
        <v>6</v>
      </c>
      <c r="E147" s="31" t="str">
        <f t="shared" si="72"/>
        <v>Double bogey</v>
      </c>
      <c r="H147" t="s">
        <v>9</v>
      </c>
      <c r="I147" s="25">
        <f>COUNTIF(E144:E152,"Par")</f>
        <v>0</v>
      </c>
    </row>
    <row r="148" spans="2:9" x14ac:dyDescent="0.2">
      <c r="B148" s="31">
        <f t="shared" si="71"/>
        <v>14</v>
      </c>
      <c r="C148" s="31">
        <f t="shared" si="71"/>
        <v>4</v>
      </c>
      <c r="D148" s="32">
        <f t="shared" si="71"/>
        <v>9</v>
      </c>
      <c r="E148" s="31" t="str">
        <f t="shared" si="72"/>
        <v>Other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71"/>
        <v>15</v>
      </c>
      <c r="C149" s="31">
        <f t="shared" si="71"/>
        <v>3</v>
      </c>
      <c r="D149" s="32">
        <f t="shared" si="71"/>
        <v>5</v>
      </c>
      <c r="E149" s="31" t="str">
        <f t="shared" si="72"/>
        <v>Double bogey</v>
      </c>
      <c r="H149" t="s">
        <v>126</v>
      </c>
      <c r="I149" s="25">
        <f>COUNTIF(E144:E152,"Double bogey")</f>
        <v>3</v>
      </c>
    </row>
    <row r="150" spans="2:9" x14ac:dyDescent="0.2">
      <c r="B150" s="31">
        <f t="shared" si="71"/>
        <v>16</v>
      </c>
      <c r="C150" s="31">
        <f t="shared" si="71"/>
        <v>5</v>
      </c>
      <c r="D150" s="32">
        <f t="shared" si="71"/>
        <v>7</v>
      </c>
      <c r="E150" s="31" t="str">
        <f t="shared" si="72"/>
        <v>Double bogey</v>
      </c>
      <c r="H150" t="s">
        <v>12</v>
      </c>
      <c r="I150" s="25">
        <f>COUNTIF(E144:E152,"Other")</f>
        <v>6</v>
      </c>
    </row>
    <row r="151" spans="2:9" x14ac:dyDescent="0.2">
      <c r="B151" s="31">
        <f t="shared" si="71"/>
        <v>17</v>
      </c>
      <c r="C151" s="31">
        <f t="shared" si="71"/>
        <v>4</v>
      </c>
      <c r="D151" s="32">
        <f t="shared" si="71"/>
        <v>7</v>
      </c>
      <c r="E151" s="31" t="str">
        <f t="shared" si="72"/>
        <v>Other</v>
      </c>
    </row>
    <row r="152" spans="2:9" x14ac:dyDescent="0.2">
      <c r="B152" s="31">
        <f t="shared" si="71"/>
        <v>18</v>
      </c>
      <c r="C152" s="31">
        <f t="shared" si="71"/>
        <v>5</v>
      </c>
      <c r="D152" s="32">
        <f t="shared" si="71"/>
        <v>8</v>
      </c>
      <c r="E152" s="31" t="str">
        <f t="shared" si="72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3">BD7</f>
        <v>1</v>
      </c>
      <c r="C155" s="31">
        <f t="shared" si="73"/>
        <v>4</v>
      </c>
      <c r="D155" s="32">
        <f t="shared" si="73"/>
        <v>5</v>
      </c>
      <c r="E155" s="31" t="str">
        <f t="shared" ref="E155:E163" si="74">IF(D155&lt;&gt;0,IF((D155-C155)=-1,"Birdie",IF((D155-C155)=-2,"Eagle",IF((D155-C155)=0,"Par",IF((D155-C155)=1,"bogey",IF((D155-C155)=2,"Double bogey","Other"))))),"  ")</f>
        <v>bogey</v>
      </c>
      <c r="H155" s="33" t="s">
        <v>123</v>
      </c>
    </row>
    <row r="156" spans="2:9" x14ac:dyDescent="0.2">
      <c r="B156" s="31">
        <f t="shared" si="73"/>
        <v>2</v>
      </c>
      <c r="C156" s="31">
        <f t="shared" si="73"/>
        <v>4</v>
      </c>
      <c r="D156" s="32">
        <f t="shared" si="73"/>
        <v>8</v>
      </c>
      <c r="E156" s="31" t="str">
        <f t="shared" si="74"/>
        <v>Other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3"/>
        <v>3</v>
      </c>
      <c r="C157" s="31">
        <f t="shared" si="73"/>
        <v>4</v>
      </c>
      <c r="D157" s="32">
        <f t="shared" si="73"/>
        <v>6</v>
      </c>
      <c r="E157" s="31" t="str">
        <f t="shared" si="74"/>
        <v>Double 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3"/>
        <v>4</v>
      </c>
      <c r="C158" s="31">
        <f t="shared" si="73"/>
        <v>4</v>
      </c>
      <c r="D158" s="32">
        <f t="shared" si="73"/>
        <v>7</v>
      </c>
      <c r="E158" s="31" t="str">
        <f t="shared" si="74"/>
        <v>Other</v>
      </c>
      <c r="H158" t="s">
        <v>9</v>
      </c>
      <c r="I158" s="25">
        <f>COUNTIF(E155:E163,"Par")</f>
        <v>0</v>
      </c>
    </row>
    <row r="159" spans="2:9" x14ac:dyDescent="0.2">
      <c r="B159" s="31">
        <f t="shared" si="73"/>
        <v>5</v>
      </c>
      <c r="C159" s="31">
        <f t="shared" si="73"/>
        <v>3</v>
      </c>
      <c r="D159" s="32">
        <f t="shared" si="73"/>
        <v>4</v>
      </c>
      <c r="E159" s="31" t="str">
        <f t="shared" si="74"/>
        <v>bogey</v>
      </c>
      <c r="H159" t="s">
        <v>125</v>
      </c>
      <c r="I159" s="25">
        <f>COUNTIF(E155:E163,"bogey")</f>
        <v>4</v>
      </c>
    </row>
    <row r="160" spans="2:9" x14ac:dyDescent="0.2">
      <c r="B160" s="31">
        <f t="shared" si="73"/>
        <v>6</v>
      </c>
      <c r="C160" s="31">
        <f t="shared" si="73"/>
        <v>4</v>
      </c>
      <c r="D160" s="32">
        <f t="shared" si="73"/>
        <v>7</v>
      </c>
      <c r="E160" s="31" t="str">
        <f t="shared" si="74"/>
        <v>Other</v>
      </c>
      <c r="H160" t="s">
        <v>126</v>
      </c>
      <c r="I160" s="25">
        <f>COUNTIF(E155:E163,"Double bogey")</f>
        <v>1</v>
      </c>
    </row>
    <row r="161" spans="2:9" x14ac:dyDescent="0.2">
      <c r="B161" s="31">
        <f t="shared" si="73"/>
        <v>7</v>
      </c>
      <c r="C161" s="31">
        <f t="shared" si="73"/>
        <v>4</v>
      </c>
      <c r="D161" s="32">
        <f t="shared" si="73"/>
        <v>5</v>
      </c>
      <c r="E161" s="31" t="str">
        <f t="shared" si="74"/>
        <v>bogey</v>
      </c>
      <c r="H161" t="s">
        <v>12</v>
      </c>
      <c r="I161" s="25">
        <f>COUNTIF(E155:E163,"Other")</f>
        <v>4</v>
      </c>
    </row>
    <row r="162" spans="2:9" x14ac:dyDescent="0.2">
      <c r="B162" s="31">
        <f t="shared" si="73"/>
        <v>8</v>
      </c>
      <c r="C162" s="31">
        <f t="shared" si="73"/>
        <v>3</v>
      </c>
      <c r="D162" s="32">
        <f t="shared" si="73"/>
        <v>4</v>
      </c>
      <c r="E162" s="31" t="str">
        <f t="shared" si="74"/>
        <v>bogey</v>
      </c>
    </row>
    <row r="163" spans="2:9" x14ac:dyDescent="0.2">
      <c r="B163" s="31">
        <f t="shared" si="73"/>
        <v>9</v>
      </c>
      <c r="C163" s="31">
        <f t="shared" si="73"/>
        <v>5</v>
      </c>
      <c r="D163" s="32">
        <f t="shared" si="73"/>
        <v>8</v>
      </c>
      <c r="E163" s="31" t="str">
        <f t="shared" si="74"/>
        <v>Other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5">BJ7</f>
        <v>10</v>
      </c>
      <c r="C166" s="31">
        <f t="shared" si="75"/>
        <v>4</v>
      </c>
      <c r="D166" s="32">
        <f t="shared" si="75"/>
        <v>6</v>
      </c>
      <c r="E166" s="31" t="str">
        <f t="shared" ref="E166:E174" si="76">IF(D166&lt;&gt;0,IF((D166-C166)=-1,"Birdie",IF((D166-C166)=-2,"Eagle",IF((D166-C166)=0,"Par",IF((D166-C166)=1,"bogey",IF((D166-C166)=2,"Double bogey","Other"))))),"  ")</f>
        <v>Double bogey</v>
      </c>
      <c r="H166" s="33" t="s">
        <v>123</v>
      </c>
    </row>
    <row r="167" spans="2:9" x14ac:dyDescent="0.2">
      <c r="B167" s="31">
        <f t="shared" si="75"/>
        <v>11</v>
      </c>
      <c r="C167" s="31">
        <f t="shared" si="75"/>
        <v>4</v>
      </c>
      <c r="D167" s="32">
        <f t="shared" si="75"/>
        <v>10</v>
      </c>
      <c r="E167" s="31" t="str">
        <f t="shared" si="76"/>
        <v>Other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5"/>
        <v>12</v>
      </c>
      <c r="C168" s="31">
        <f t="shared" si="75"/>
        <v>3</v>
      </c>
      <c r="D168" s="32">
        <f t="shared" si="75"/>
        <v>4</v>
      </c>
      <c r="E168" s="31" t="str">
        <f t="shared" si="76"/>
        <v>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5"/>
        <v>13</v>
      </c>
      <c r="C169" s="31">
        <f t="shared" si="75"/>
        <v>4</v>
      </c>
      <c r="D169" s="32">
        <f t="shared" si="75"/>
        <v>8</v>
      </c>
      <c r="E169" s="31" t="str">
        <f t="shared" si="76"/>
        <v>Other</v>
      </c>
      <c r="H169" t="s">
        <v>9</v>
      </c>
      <c r="I169" s="25">
        <f>COUNTIF(E166:E174,"Par")</f>
        <v>0</v>
      </c>
    </row>
    <row r="170" spans="2:9" x14ac:dyDescent="0.2">
      <c r="B170" s="31">
        <f t="shared" si="75"/>
        <v>14</v>
      </c>
      <c r="C170" s="31">
        <f t="shared" si="75"/>
        <v>4</v>
      </c>
      <c r="D170" s="32">
        <f t="shared" si="75"/>
        <v>8</v>
      </c>
      <c r="E170" s="31" t="str">
        <f t="shared" si="76"/>
        <v>Other</v>
      </c>
      <c r="H170" t="s">
        <v>125</v>
      </c>
      <c r="I170" s="25">
        <f>COUNTIF(E166:E174,"bogey")</f>
        <v>2</v>
      </c>
    </row>
    <row r="171" spans="2:9" x14ac:dyDescent="0.2">
      <c r="B171" s="31">
        <f t="shared" si="75"/>
        <v>15</v>
      </c>
      <c r="C171" s="31">
        <f t="shared" si="75"/>
        <v>3</v>
      </c>
      <c r="D171" s="32">
        <f t="shared" si="75"/>
        <v>5</v>
      </c>
      <c r="E171" s="31" t="str">
        <f t="shared" si="76"/>
        <v>Double bogey</v>
      </c>
      <c r="H171" t="s">
        <v>126</v>
      </c>
      <c r="I171" s="25">
        <f>COUNTIF(E166:E174,"Double bogey")</f>
        <v>3</v>
      </c>
    </row>
    <row r="172" spans="2:9" x14ac:dyDescent="0.2">
      <c r="B172" s="31">
        <f t="shared" si="75"/>
        <v>16</v>
      </c>
      <c r="C172" s="31">
        <f t="shared" si="75"/>
        <v>5</v>
      </c>
      <c r="D172" s="32">
        <f t="shared" si="75"/>
        <v>7</v>
      </c>
      <c r="E172" s="31" t="str">
        <f t="shared" si="76"/>
        <v>Double bogey</v>
      </c>
      <c r="H172" t="s">
        <v>12</v>
      </c>
      <c r="I172" s="25">
        <f>COUNTIF(E166:E174,"Other")</f>
        <v>4</v>
      </c>
    </row>
    <row r="173" spans="2:9" x14ac:dyDescent="0.2">
      <c r="B173" s="31">
        <f t="shared" si="75"/>
        <v>17</v>
      </c>
      <c r="C173" s="31">
        <f t="shared" si="75"/>
        <v>4</v>
      </c>
      <c r="D173" s="32">
        <f t="shared" si="75"/>
        <v>5</v>
      </c>
      <c r="E173" s="31" t="str">
        <f t="shared" si="76"/>
        <v>bogey</v>
      </c>
    </row>
    <row r="174" spans="2:9" x14ac:dyDescent="0.2">
      <c r="B174" s="31">
        <f t="shared" si="75"/>
        <v>18</v>
      </c>
      <c r="C174" s="31">
        <f t="shared" si="75"/>
        <v>5</v>
      </c>
      <c r="D174" s="32">
        <f t="shared" si="75"/>
        <v>10</v>
      </c>
      <c r="E174" s="31" t="str">
        <f t="shared" si="76"/>
        <v>Other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7">BP7</f>
        <v>1</v>
      </c>
      <c r="C177" s="31">
        <f t="shared" si="77"/>
        <v>4</v>
      </c>
      <c r="D177" s="32">
        <f t="shared" si="77"/>
        <v>6</v>
      </c>
      <c r="E177" s="31" t="str">
        <f t="shared" ref="E177:E185" si="78">IF(D177&lt;&gt;0,IF((D177-C177)=-1,"Birdie",IF((D177-C177)=-2,"Eagle",IF((D177-C177)=0,"Par",IF((D177-C177)=1,"bogey",IF((D177-C177)=2,"Double bogey","Other"))))),"  ")</f>
        <v>Double bogey</v>
      </c>
      <c r="H177" s="33" t="s">
        <v>123</v>
      </c>
    </row>
    <row r="178" spans="2:9" x14ac:dyDescent="0.2">
      <c r="B178" s="31">
        <f t="shared" si="77"/>
        <v>2</v>
      </c>
      <c r="C178" s="31">
        <f t="shared" si="77"/>
        <v>4</v>
      </c>
      <c r="D178" s="32">
        <f t="shared" si="77"/>
        <v>9</v>
      </c>
      <c r="E178" s="31" t="str">
        <f t="shared" si="78"/>
        <v>Other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7"/>
        <v>3</v>
      </c>
      <c r="C179" s="31">
        <f t="shared" si="77"/>
        <v>4</v>
      </c>
      <c r="D179" s="32">
        <f t="shared" si="77"/>
        <v>8</v>
      </c>
      <c r="E179" s="31" t="str">
        <f t="shared" si="78"/>
        <v>Other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7"/>
        <v>4</v>
      </c>
      <c r="C180" s="31">
        <f t="shared" si="77"/>
        <v>4</v>
      </c>
      <c r="D180" s="32">
        <f t="shared" si="77"/>
        <v>8</v>
      </c>
      <c r="E180" s="31" t="str">
        <f t="shared" si="78"/>
        <v>Other</v>
      </c>
      <c r="H180" t="s">
        <v>9</v>
      </c>
      <c r="I180" s="25">
        <f>COUNTIF(E177:E185,"Par")</f>
        <v>0</v>
      </c>
    </row>
    <row r="181" spans="2:9" x14ac:dyDescent="0.2">
      <c r="B181" s="31">
        <f t="shared" si="77"/>
        <v>5</v>
      </c>
      <c r="C181" s="31">
        <f t="shared" si="77"/>
        <v>3</v>
      </c>
      <c r="D181" s="32">
        <f t="shared" si="77"/>
        <v>4</v>
      </c>
      <c r="E181" s="31" t="str">
        <f t="shared" si="78"/>
        <v>bogey</v>
      </c>
      <c r="H181" t="s">
        <v>125</v>
      </c>
      <c r="I181" s="25">
        <f>COUNTIF(E177:E185,"bogey")</f>
        <v>2</v>
      </c>
    </row>
    <row r="182" spans="2:9" x14ac:dyDescent="0.2">
      <c r="B182" s="31">
        <f t="shared" si="77"/>
        <v>6</v>
      </c>
      <c r="C182" s="31">
        <f t="shared" si="77"/>
        <v>4</v>
      </c>
      <c r="D182" s="32">
        <f t="shared" si="77"/>
        <v>6</v>
      </c>
      <c r="E182" s="31" t="str">
        <f t="shared" si="78"/>
        <v>Double bogey</v>
      </c>
      <c r="H182" t="s">
        <v>126</v>
      </c>
      <c r="I182" s="25">
        <f>COUNTIF(E177:E185,"Double bogey")</f>
        <v>2</v>
      </c>
    </row>
    <row r="183" spans="2:9" x14ac:dyDescent="0.2">
      <c r="B183" s="31">
        <f t="shared" si="77"/>
        <v>7</v>
      </c>
      <c r="C183" s="31">
        <f t="shared" si="77"/>
        <v>4</v>
      </c>
      <c r="D183" s="32">
        <f t="shared" si="77"/>
        <v>5</v>
      </c>
      <c r="E183" s="31" t="str">
        <f t="shared" si="78"/>
        <v>bogey</v>
      </c>
      <c r="H183" t="s">
        <v>12</v>
      </c>
      <c r="I183" s="25">
        <f>COUNTIF(E177:E185,"Other")</f>
        <v>5</v>
      </c>
    </row>
    <row r="184" spans="2:9" x14ac:dyDescent="0.2">
      <c r="B184" s="31">
        <f t="shared" si="77"/>
        <v>8</v>
      </c>
      <c r="C184" s="31">
        <f t="shared" si="77"/>
        <v>3</v>
      </c>
      <c r="D184" s="32">
        <f t="shared" si="77"/>
        <v>7</v>
      </c>
      <c r="E184" s="31" t="str">
        <f t="shared" si="78"/>
        <v>Other</v>
      </c>
    </row>
    <row r="185" spans="2:9" x14ac:dyDescent="0.2">
      <c r="B185" s="31">
        <f t="shared" si="77"/>
        <v>9</v>
      </c>
      <c r="C185" s="31">
        <f t="shared" si="77"/>
        <v>5</v>
      </c>
      <c r="D185" s="32">
        <f t="shared" si="77"/>
        <v>8</v>
      </c>
      <c r="E185" s="31" t="str">
        <f t="shared" si="78"/>
        <v>Other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9">BV7</f>
        <v>10</v>
      </c>
      <c r="C188" s="31">
        <f t="shared" si="79"/>
        <v>4</v>
      </c>
      <c r="D188" s="32">
        <f t="shared" si="79"/>
        <v>0</v>
      </c>
      <c r="E188" s="31" t="str">
        <f t="shared" ref="E188:E196" si="80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79"/>
        <v>11</v>
      </c>
      <c r="C189" s="31">
        <f t="shared" si="79"/>
        <v>4</v>
      </c>
      <c r="D189" s="32">
        <f t="shared" si="79"/>
        <v>0</v>
      </c>
      <c r="E189" s="31" t="str">
        <f t="shared" si="80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9"/>
        <v>12</v>
      </c>
      <c r="C190" s="31">
        <f t="shared" si="79"/>
        <v>3</v>
      </c>
      <c r="D190" s="32">
        <f t="shared" si="79"/>
        <v>0</v>
      </c>
      <c r="E190" s="31" t="str">
        <f t="shared" si="80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9"/>
        <v>13</v>
      </c>
      <c r="C191" s="31">
        <f t="shared" si="79"/>
        <v>4</v>
      </c>
      <c r="D191" s="32">
        <f t="shared" si="79"/>
        <v>0</v>
      </c>
      <c r="E191" s="31" t="str">
        <f t="shared" si="80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79"/>
        <v>14</v>
      </c>
      <c r="C192" s="31">
        <f t="shared" si="79"/>
        <v>4</v>
      </c>
      <c r="D192" s="32">
        <f t="shared" si="79"/>
        <v>0</v>
      </c>
      <c r="E192" s="31" t="str">
        <f t="shared" si="80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79"/>
        <v>15</v>
      </c>
      <c r="C193" s="31">
        <f t="shared" si="79"/>
        <v>3</v>
      </c>
      <c r="D193" s="32">
        <f t="shared" si="79"/>
        <v>0</v>
      </c>
      <c r="E193" s="31" t="str">
        <f t="shared" si="80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79"/>
        <v>16</v>
      </c>
      <c r="C194" s="31">
        <f t="shared" si="79"/>
        <v>5</v>
      </c>
      <c r="D194" s="32">
        <f t="shared" si="79"/>
        <v>0</v>
      </c>
      <c r="E194" s="31" t="str">
        <f t="shared" si="80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9"/>
        <v>17</v>
      </c>
      <c r="C195" s="31">
        <f t="shared" si="79"/>
        <v>4</v>
      </c>
      <c r="D195" s="32">
        <f t="shared" si="79"/>
        <v>0</v>
      </c>
      <c r="E195" s="31" t="str">
        <f t="shared" si="80"/>
        <v xml:space="preserve">  </v>
      </c>
    </row>
    <row r="196" spans="2:9" x14ac:dyDescent="0.2">
      <c r="B196" s="31">
        <f t="shared" si="79"/>
        <v>18</v>
      </c>
      <c r="C196" s="31">
        <f t="shared" si="79"/>
        <v>5</v>
      </c>
      <c r="D196" s="32">
        <f t="shared" si="79"/>
        <v>0</v>
      </c>
      <c r="E196" s="31" t="str">
        <f t="shared" si="80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1">CB7</f>
        <v>1</v>
      </c>
      <c r="C199" s="31">
        <f t="shared" si="81"/>
        <v>4</v>
      </c>
      <c r="D199" s="32">
        <f t="shared" si="81"/>
        <v>6</v>
      </c>
      <c r="E199" s="31" t="str">
        <f t="shared" ref="E199:E207" si="82">IF(D199&lt;&gt;0,IF((D199-C199)=-1,"Birdie",IF((D199-C199)=-2,"Eagle",IF((D199-C199)=0,"Par",IF((D199-C199)=1,"bogey",IF((D199-C199)=2,"Double bogey","Other"))))),"  ")</f>
        <v>Double bogey</v>
      </c>
      <c r="H199" s="33" t="s">
        <v>123</v>
      </c>
    </row>
    <row r="200" spans="2:9" x14ac:dyDescent="0.2">
      <c r="B200" s="31">
        <f t="shared" si="81"/>
        <v>2</v>
      </c>
      <c r="C200" s="31">
        <f t="shared" si="81"/>
        <v>4</v>
      </c>
      <c r="D200" s="32">
        <f t="shared" si="81"/>
        <v>7</v>
      </c>
      <c r="E200" s="31" t="str">
        <f t="shared" si="82"/>
        <v>Other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1"/>
        <v>3</v>
      </c>
      <c r="C201" s="31">
        <f t="shared" si="81"/>
        <v>4</v>
      </c>
      <c r="D201" s="32">
        <f t="shared" si="81"/>
        <v>6</v>
      </c>
      <c r="E201" s="31" t="str">
        <f t="shared" si="82"/>
        <v>Double 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1"/>
        <v>4</v>
      </c>
      <c r="C202" s="31">
        <f t="shared" si="81"/>
        <v>4</v>
      </c>
      <c r="D202" s="32">
        <f t="shared" si="81"/>
        <v>9</v>
      </c>
      <c r="E202" s="31" t="str">
        <f t="shared" si="82"/>
        <v>Other</v>
      </c>
      <c r="H202" t="s">
        <v>9</v>
      </c>
      <c r="I202" s="25">
        <f>COUNTIF(E199:E207,"Par")</f>
        <v>0</v>
      </c>
    </row>
    <row r="203" spans="2:9" x14ac:dyDescent="0.2">
      <c r="B203" s="31">
        <f t="shared" si="81"/>
        <v>5</v>
      </c>
      <c r="C203" s="31">
        <f t="shared" si="81"/>
        <v>3</v>
      </c>
      <c r="D203" s="32">
        <f t="shared" si="81"/>
        <v>6</v>
      </c>
      <c r="E203" s="31" t="str">
        <f t="shared" si="82"/>
        <v>Other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1"/>
        <v>6</v>
      </c>
      <c r="C204" s="31">
        <f t="shared" si="81"/>
        <v>4</v>
      </c>
      <c r="D204" s="32">
        <f t="shared" si="81"/>
        <v>7</v>
      </c>
      <c r="E204" s="31" t="str">
        <f t="shared" si="82"/>
        <v>Other</v>
      </c>
      <c r="H204" t="s">
        <v>126</v>
      </c>
      <c r="I204" s="25">
        <f>COUNTIF(E199:E207,"Double bogey")</f>
        <v>3</v>
      </c>
    </row>
    <row r="205" spans="2:9" x14ac:dyDescent="0.2">
      <c r="B205" s="31">
        <f t="shared" si="81"/>
        <v>7</v>
      </c>
      <c r="C205" s="31">
        <f t="shared" si="81"/>
        <v>4</v>
      </c>
      <c r="D205" s="32">
        <f t="shared" si="81"/>
        <v>7</v>
      </c>
      <c r="E205" s="31" t="str">
        <f t="shared" si="82"/>
        <v>Other</v>
      </c>
      <c r="H205" t="s">
        <v>12</v>
      </c>
      <c r="I205" s="25">
        <f>COUNTIF(E199:E207,"Other")</f>
        <v>6</v>
      </c>
    </row>
    <row r="206" spans="2:9" x14ac:dyDescent="0.2">
      <c r="B206" s="31">
        <f t="shared" si="81"/>
        <v>8</v>
      </c>
      <c r="C206" s="31">
        <f t="shared" si="81"/>
        <v>3</v>
      </c>
      <c r="D206" s="32">
        <f t="shared" si="81"/>
        <v>5</v>
      </c>
      <c r="E206" s="31" t="str">
        <f t="shared" si="82"/>
        <v>Double bogey</v>
      </c>
    </row>
    <row r="207" spans="2:9" x14ac:dyDescent="0.2">
      <c r="B207" s="31">
        <f t="shared" si="81"/>
        <v>9</v>
      </c>
      <c r="C207" s="31">
        <f t="shared" si="81"/>
        <v>5</v>
      </c>
      <c r="D207" s="32">
        <f t="shared" si="81"/>
        <v>8</v>
      </c>
      <c r="E207" s="31" t="str">
        <f t="shared" si="82"/>
        <v>Other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3">CH7</f>
        <v>10</v>
      </c>
      <c r="C210" s="31">
        <f t="shared" si="83"/>
        <v>4</v>
      </c>
      <c r="D210" s="32">
        <f t="shared" si="83"/>
        <v>6</v>
      </c>
      <c r="E210" s="31" t="str">
        <f t="shared" ref="E210:E218" si="84">IF(D210&lt;&gt;0,IF((D210-C210)=-1,"Birdie",IF((D210-C210)=-2,"Eagle",IF((D210-C210)=0,"Par",IF((D210-C210)=1,"bogey",IF((D210-C210)=2,"Double bogey","Other"))))),"  ")</f>
        <v>Double bogey</v>
      </c>
      <c r="H210" s="33" t="s">
        <v>123</v>
      </c>
    </row>
    <row r="211" spans="2:9" x14ac:dyDescent="0.2">
      <c r="B211" s="31">
        <f t="shared" si="83"/>
        <v>11</v>
      </c>
      <c r="C211" s="31">
        <f t="shared" si="83"/>
        <v>4</v>
      </c>
      <c r="D211" s="32">
        <f t="shared" si="83"/>
        <v>6</v>
      </c>
      <c r="E211" s="31" t="str">
        <f t="shared" si="84"/>
        <v>Double bogey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3"/>
        <v>12</v>
      </c>
      <c r="C212" s="31">
        <f t="shared" si="83"/>
        <v>3</v>
      </c>
      <c r="D212" s="32">
        <f t="shared" si="83"/>
        <v>4</v>
      </c>
      <c r="E212" s="31" t="str">
        <f t="shared" si="84"/>
        <v>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3"/>
        <v>13</v>
      </c>
      <c r="C213" s="31">
        <f t="shared" si="83"/>
        <v>4</v>
      </c>
      <c r="D213" s="32">
        <f t="shared" si="83"/>
        <v>8</v>
      </c>
      <c r="E213" s="31" t="str">
        <f t="shared" si="84"/>
        <v>Other</v>
      </c>
      <c r="H213" t="s">
        <v>9</v>
      </c>
      <c r="I213" s="25">
        <f>COUNTIF(E210:E218,"Par")</f>
        <v>0</v>
      </c>
    </row>
    <row r="214" spans="2:9" x14ac:dyDescent="0.2">
      <c r="B214" s="31">
        <f t="shared" si="83"/>
        <v>14</v>
      </c>
      <c r="C214" s="31">
        <f t="shared" si="83"/>
        <v>4</v>
      </c>
      <c r="D214" s="32">
        <f t="shared" si="83"/>
        <v>9</v>
      </c>
      <c r="E214" s="31" t="str">
        <f t="shared" si="84"/>
        <v>Other</v>
      </c>
      <c r="H214" t="s">
        <v>125</v>
      </c>
      <c r="I214" s="25">
        <f>COUNTIF(E210:E218,"bogey")</f>
        <v>2</v>
      </c>
    </row>
    <row r="215" spans="2:9" x14ac:dyDescent="0.2">
      <c r="B215" s="31">
        <f t="shared" si="83"/>
        <v>15</v>
      </c>
      <c r="C215" s="31">
        <f t="shared" si="83"/>
        <v>3</v>
      </c>
      <c r="D215" s="32">
        <f t="shared" si="83"/>
        <v>4</v>
      </c>
      <c r="E215" s="31" t="str">
        <f t="shared" si="84"/>
        <v>bogey</v>
      </c>
      <c r="H215" t="s">
        <v>126</v>
      </c>
      <c r="I215" s="25">
        <f>COUNTIF(E210:E218,"Double bogey")</f>
        <v>2</v>
      </c>
    </row>
    <row r="216" spans="2:9" x14ac:dyDescent="0.2">
      <c r="B216" s="31">
        <f t="shared" si="83"/>
        <v>16</v>
      </c>
      <c r="C216" s="31">
        <f t="shared" si="83"/>
        <v>5</v>
      </c>
      <c r="D216" s="32">
        <f t="shared" si="83"/>
        <v>8</v>
      </c>
      <c r="E216" s="31" t="str">
        <f t="shared" si="84"/>
        <v>Other</v>
      </c>
      <c r="H216" t="s">
        <v>12</v>
      </c>
      <c r="I216" s="25">
        <f>COUNTIF(E210:E218,"Other")</f>
        <v>5</v>
      </c>
    </row>
    <row r="217" spans="2:9" x14ac:dyDescent="0.2">
      <c r="B217" s="31">
        <f t="shared" si="83"/>
        <v>17</v>
      </c>
      <c r="C217" s="31">
        <f t="shared" si="83"/>
        <v>4</v>
      </c>
      <c r="D217" s="32">
        <f t="shared" si="83"/>
        <v>9</v>
      </c>
      <c r="E217" s="31" t="str">
        <f t="shared" si="84"/>
        <v>Other</v>
      </c>
    </row>
    <row r="218" spans="2:9" x14ac:dyDescent="0.2">
      <c r="B218" s="31">
        <f t="shared" si="83"/>
        <v>18</v>
      </c>
      <c r="C218" s="31">
        <f t="shared" si="83"/>
        <v>5</v>
      </c>
      <c r="D218" s="32">
        <f t="shared" si="83"/>
        <v>9</v>
      </c>
      <c r="E218" s="31" t="str">
        <f t="shared" si="84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N218"/>
  <sheetViews>
    <sheetView topLeftCell="C26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26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11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9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9</v>
      </c>
      <c r="Q7" s="15">
        <f t="shared" ref="Q7:Q15" si="5">IF((P7-O7)&gt;3,O7+3,P7)</f>
        <v>7</v>
      </c>
      <c r="R7" s="2">
        <v>0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8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1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8</v>
      </c>
      <c r="AI7" s="15">
        <f t="shared" ref="AI7:AI15" si="11">IF((AH7-AG7)&gt;3,AG7+3,AH7)</f>
        <v>7</v>
      </c>
      <c r="AJ7" s="2"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7</v>
      </c>
      <c r="AO7" s="15">
        <f t="shared" ref="AO7:AO15" si="13">IF((AN7-AM7)&gt;3,AM7+3,AN7)</f>
        <v>7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6</v>
      </c>
      <c r="BG7" s="15">
        <f t="shared" ref="BG7:BG15" si="19">IF((BF7-BE7)&gt;3,BE7+3,BF7)</f>
        <v>6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7</v>
      </c>
      <c r="BM7" s="15">
        <f t="shared" ref="BM7:BM15" si="21">IF((BL7-BK7)&gt;3,BK7+3,BL7)</f>
        <v>7</v>
      </c>
      <c r="BN7" s="2"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8</v>
      </c>
      <c r="BS7" s="15">
        <f t="shared" ref="BS7:BS15" si="23">IF((BR7-BQ7)&gt;3,BQ7+3,BR7)</f>
        <v>7</v>
      </c>
      <c r="BT7" s="2"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7</v>
      </c>
      <c r="CE7" s="15">
        <f t="shared" ref="CE7:CE15" si="27">IF((CD7-CC7)&gt;3,CC7+3,CD7)</f>
        <v>7</v>
      </c>
      <c r="CF7" s="264"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8</v>
      </c>
      <c r="CK7" s="15">
        <f t="shared" ref="CK7:CK15" si="29">IF((CJ7-CI7)&gt;3,CI7+3,CJ7)</f>
        <v>7</v>
      </c>
      <c r="CL7" s="2">
        <v>0.5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8</v>
      </c>
      <c r="E8" s="15">
        <f t="shared" si="1"/>
        <v>7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7</v>
      </c>
      <c r="Q8" s="15">
        <f t="shared" si="5"/>
        <v>7</v>
      </c>
      <c r="R8" s="2">
        <v>0</v>
      </c>
      <c r="S8" s="9"/>
      <c r="T8" s="16">
        <f t="shared" ref="T8:T15" si="33">+T7+1</f>
        <v>11</v>
      </c>
      <c r="U8" s="15">
        <f t="shared" si="6"/>
        <v>4</v>
      </c>
      <c r="V8" s="15">
        <v>9</v>
      </c>
      <c r="W8" s="15">
        <f t="shared" si="7"/>
        <v>7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>
        <v>8</v>
      </c>
      <c r="AC8" s="15">
        <f t="shared" si="9"/>
        <v>7</v>
      </c>
      <c r="AD8" s="2">
        <v>0.5</v>
      </c>
      <c r="AE8" s="9"/>
      <c r="AF8" s="16">
        <f t="shared" ref="AF8:AF15" si="35">+AF7+1</f>
        <v>11</v>
      </c>
      <c r="AG8" s="15">
        <f t="shared" si="10"/>
        <v>4</v>
      </c>
      <c r="AH8" s="15">
        <v>6</v>
      </c>
      <c r="AI8" s="15">
        <f t="shared" si="11"/>
        <v>6</v>
      </c>
      <c r="AJ8" s="2">
        <v>1</v>
      </c>
      <c r="AK8" s="9"/>
      <c r="AL8" s="16">
        <f t="shared" ref="AL8:AL15" si="36">+AL7+1</f>
        <v>2</v>
      </c>
      <c r="AM8" s="15">
        <f t="shared" si="12"/>
        <v>4</v>
      </c>
      <c r="AN8" s="15">
        <v>8</v>
      </c>
      <c r="AO8" s="15">
        <f t="shared" si="13"/>
        <v>7</v>
      </c>
      <c r="AP8" s="2"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7</v>
      </c>
      <c r="BA8" s="15">
        <f t="shared" si="17"/>
        <v>7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7</v>
      </c>
      <c r="BG8" s="15">
        <f t="shared" si="19"/>
        <v>7</v>
      </c>
      <c r="BH8" s="2">
        <v>0.5</v>
      </c>
      <c r="BI8" s="9"/>
      <c r="BJ8" s="16">
        <f t="shared" ref="BJ8:BJ15" si="40">+BJ7+1</f>
        <v>11</v>
      </c>
      <c r="BK8" s="15">
        <f t="shared" si="20"/>
        <v>4</v>
      </c>
      <c r="BL8" s="15">
        <v>8</v>
      </c>
      <c r="BM8" s="15">
        <f t="shared" si="21"/>
        <v>7</v>
      </c>
      <c r="BN8" s="2"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8</v>
      </c>
      <c r="BS8" s="15">
        <f t="shared" si="23"/>
        <v>7</v>
      </c>
      <c r="BT8" s="2">
        <v>0.5</v>
      </c>
      <c r="BU8" s="9"/>
      <c r="BV8" s="16">
        <f t="shared" ref="BV8:BV15" si="42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2</v>
      </c>
      <c r="CC8" s="15">
        <f t="shared" si="26"/>
        <v>4</v>
      </c>
      <c r="CD8" s="15">
        <v>9</v>
      </c>
      <c r="CE8" s="15">
        <f t="shared" si="27"/>
        <v>7</v>
      </c>
      <c r="CF8" s="264">
        <v>0</v>
      </c>
      <c r="CG8" s="9"/>
      <c r="CH8" s="16">
        <f t="shared" ref="CH8:CH15" si="44">+CH7+1</f>
        <v>11</v>
      </c>
      <c r="CI8" s="15">
        <f t="shared" si="28"/>
        <v>4</v>
      </c>
      <c r="CJ8" s="15">
        <v>7</v>
      </c>
      <c r="CK8" s="15">
        <f t="shared" si="29"/>
        <v>7</v>
      </c>
      <c r="CL8" s="2"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6</v>
      </c>
      <c r="E9" s="15">
        <f t="shared" si="1"/>
        <v>6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9</v>
      </c>
      <c r="K9" s="15">
        <f t="shared" si="3"/>
        <v>7</v>
      </c>
      <c r="L9" s="2">
        <v>0</v>
      </c>
      <c r="M9" s="9"/>
      <c r="N9" s="16">
        <f t="shared" si="32"/>
        <v>12</v>
      </c>
      <c r="O9" s="15">
        <f t="shared" si="4"/>
        <v>3</v>
      </c>
      <c r="P9" s="15">
        <v>5</v>
      </c>
      <c r="Q9" s="15">
        <f t="shared" si="5"/>
        <v>5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>
        <v>5</v>
      </c>
      <c r="W9" s="15">
        <f t="shared" si="7"/>
        <v>5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>
        <v>9</v>
      </c>
      <c r="AC9" s="15">
        <f t="shared" si="9"/>
        <v>7</v>
      </c>
      <c r="AD9" s="2">
        <v>0</v>
      </c>
      <c r="AE9" s="9"/>
      <c r="AF9" s="16">
        <f t="shared" si="35"/>
        <v>12</v>
      </c>
      <c r="AG9" s="15">
        <f t="shared" si="10"/>
        <v>3</v>
      </c>
      <c r="AH9" s="15">
        <v>6</v>
      </c>
      <c r="AI9" s="15">
        <f t="shared" si="11"/>
        <v>6</v>
      </c>
      <c r="AJ9" s="2">
        <v>0.5</v>
      </c>
      <c r="AK9" s="9"/>
      <c r="AL9" s="16">
        <f t="shared" si="36"/>
        <v>3</v>
      </c>
      <c r="AM9" s="15">
        <f t="shared" si="12"/>
        <v>4</v>
      </c>
      <c r="AN9" s="15">
        <v>6</v>
      </c>
      <c r="AO9" s="15">
        <f t="shared" si="13"/>
        <v>6</v>
      </c>
      <c r="AP9" s="2">
        <v>1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>
        <v>4</v>
      </c>
      <c r="BA9" s="15">
        <f t="shared" si="17"/>
        <v>4</v>
      </c>
      <c r="BB9" s="2">
        <v>0.5</v>
      </c>
      <c r="BC9" s="9"/>
      <c r="BD9" s="16">
        <f t="shared" si="39"/>
        <v>3</v>
      </c>
      <c r="BE9" s="15">
        <f t="shared" si="18"/>
        <v>4</v>
      </c>
      <c r="BF9" s="15">
        <v>6</v>
      </c>
      <c r="BG9" s="15">
        <f t="shared" si="19"/>
        <v>6</v>
      </c>
      <c r="BH9" s="2">
        <v>0.5</v>
      </c>
      <c r="BI9" s="9"/>
      <c r="BJ9" s="16">
        <f t="shared" si="40"/>
        <v>12</v>
      </c>
      <c r="BK9" s="15">
        <f t="shared" si="20"/>
        <v>3</v>
      </c>
      <c r="BL9" s="15">
        <v>6</v>
      </c>
      <c r="BM9" s="15">
        <f t="shared" si="21"/>
        <v>6</v>
      </c>
      <c r="BN9" s="2">
        <v>0.5</v>
      </c>
      <c r="BO9" s="9"/>
      <c r="BP9" s="16">
        <f t="shared" si="41"/>
        <v>3</v>
      </c>
      <c r="BQ9" s="15">
        <f t="shared" si="22"/>
        <v>4</v>
      </c>
      <c r="BR9" s="15">
        <v>7</v>
      </c>
      <c r="BS9" s="15">
        <f t="shared" si="23"/>
        <v>7</v>
      </c>
      <c r="BT9" s="2">
        <v>0.5</v>
      </c>
      <c r="BU9" s="9"/>
      <c r="BV9" s="16">
        <f t="shared" si="42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3</v>
      </c>
      <c r="CC9" s="15">
        <f t="shared" si="26"/>
        <v>4</v>
      </c>
      <c r="CD9" s="15">
        <v>8</v>
      </c>
      <c r="CE9" s="15">
        <f t="shared" si="27"/>
        <v>7</v>
      </c>
      <c r="CF9" s="264">
        <v>0</v>
      </c>
      <c r="CG9" s="9"/>
      <c r="CH9" s="16">
        <f t="shared" si="44"/>
        <v>12</v>
      </c>
      <c r="CI9" s="15">
        <f t="shared" si="28"/>
        <v>3</v>
      </c>
      <c r="CJ9" s="15">
        <v>8</v>
      </c>
      <c r="CK9" s="15">
        <f t="shared" si="29"/>
        <v>6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6</v>
      </c>
      <c r="E10" s="15">
        <f t="shared" si="1"/>
        <v>6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7</v>
      </c>
      <c r="K10" s="15">
        <f t="shared" si="3"/>
        <v>7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7</v>
      </c>
      <c r="Q10" s="15">
        <f t="shared" si="5"/>
        <v>7</v>
      </c>
      <c r="R10" s="2">
        <v>1</v>
      </c>
      <c r="S10" s="9"/>
      <c r="T10" s="16">
        <f t="shared" si="33"/>
        <v>13</v>
      </c>
      <c r="U10" s="15">
        <f t="shared" si="6"/>
        <v>4</v>
      </c>
      <c r="V10" s="15">
        <v>8</v>
      </c>
      <c r="W10" s="15">
        <f t="shared" si="7"/>
        <v>7</v>
      </c>
      <c r="X10" s="2">
        <v>0</v>
      </c>
      <c r="Y10" s="9"/>
      <c r="Z10" s="16">
        <f t="shared" si="34"/>
        <v>4</v>
      </c>
      <c r="AA10" s="15">
        <f t="shared" si="8"/>
        <v>4</v>
      </c>
      <c r="AB10" s="15">
        <v>5</v>
      </c>
      <c r="AC10" s="15">
        <f t="shared" si="9"/>
        <v>5</v>
      </c>
      <c r="AD10" s="2">
        <v>1</v>
      </c>
      <c r="AE10" s="9"/>
      <c r="AF10" s="16">
        <f t="shared" si="35"/>
        <v>13</v>
      </c>
      <c r="AG10" s="15">
        <f t="shared" si="10"/>
        <v>4</v>
      </c>
      <c r="AH10" s="15">
        <v>7</v>
      </c>
      <c r="AI10" s="15">
        <f t="shared" si="11"/>
        <v>7</v>
      </c>
      <c r="AJ10" s="2">
        <v>0</v>
      </c>
      <c r="AK10" s="9"/>
      <c r="AL10" s="16">
        <f t="shared" si="36"/>
        <v>4</v>
      </c>
      <c r="AM10" s="15">
        <f t="shared" si="12"/>
        <v>4</v>
      </c>
      <c r="AN10" s="15">
        <v>6</v>
      </c>
      <c r="AO10" s="15">
        <f t="shared" si="13"/>
        <v>6</v>
      </c>
      <c r="AP10" s="2">
        <v>1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>
        <v>6</v>
      </c>
      <c r="BA10" s="15">
        <f t="shared" si="17"/>
        <v>6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7</v>
      </c>
      <c r="BG10" s="15">
        <f t="shared" si="19"/>
        <v>7</v>
      </c>
      <c r="BH10" s="2">
        <v>1</v>
      </c>
      <c r="BI10" s="9"/>
      <c r="BJ10" s="16">
        <f t="shared" si="40"/>
        <v>13</v>
      </c>
      <c r="BK10" s="15">
        <f t="shared" si="20"/>
        <v>4</v>
      </c>
      <c r="BL10" s="15">
        <v>7</v>
      </c>
      <c r="BM10" s="15">
        <f t="shared" si="21"/>
        <v>7</v>
      </c>
      <c r="BN10" s="2">
        <v>0.5</v>
      </c>
      <c r="BO10" s="9"/>
      <c r="BP10" s="16">
        <f t="shared" si="41"/>
        <v>4</v>
      </c>
      <c r="BQ10" s="15">
        <f t="shared" si="22"/>
        <v>4</v>
      </c>
      <c r="BR10" s="15">
        <v>7</v>
      </c>
      <c r="BS10" s="15">
        <f t="shared" si="23"/>
        <v>7</v>
      </c>
      <c r="BT10" s="2">
        <v>0</v>
      </c>
      <c r="BU10" s="9"/>
      <c r="BV10" s="16">
        <f t="shared" si="42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4</v>
      </c>
      <c r="CC10" s="15">
        <f t="shared" si="26"/>
        <v>4</v>
      </c>
      <c r="CD10" s="15">
        <v>7</v>
      </c>
      <c r="CE10" s="15">
        <f t="shared" si="27"/>
        <v>7</v>
      </c>
      <c r="CF10" s="264">
        <v>0</v>
      </c>
      <c r="CG10" s="9"/>
      <c r="CH10" s="16">
        <f t="shared" si="44"/>
        <v>13</v>
      </c>
      <c r="CI10" s="15">
        <f t="shared" si="28"/>
        <v>4</v>
      </c>
      <c r="CJ10" s="15">
        <v>8</v>
      </c>
      <c r="CK10" s="15">
        <f t="shared" si="29"/>
        <v>7</v>
      </c>
      <c r="CL10" s="2"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7</v>
      </c>
      <c r="E11" s="15">
        <f t="shared" si="1"/>
        <v>7</v>
      </c>
      <c r="F11" s="2">
        <v>1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9</v>
      </c>
      <c r="Q11" s="15">
        <f t="shared" si="5"/>
        <v>7</v>
      </c>
      <c r="R11" s="2">
        <v>0</v>
      </c>
      <c r="S11" s="9"/>
      <c r="T11" s="16">
        <f t="shared" si="33"/>
        <v>14</v>
      </c>
      <c r="U11" s="15">
        <f t="shared" si="6"/>
        <v>4</v>
      </c>
      <c r="V11" s="15">
        <v>9</v>
      </c>
      <c r="W11" s="15">
        <f t="shared" si="7"/>
        <v>7</v>
      </c>
      <c r="X11" s="2">
        <v>0</v>
      </c>
      <c r="Y11" s="9"/>
      <c r="Z11" s="16">
        <f t="shared" si="34"/>
        <v>5</v>
      </c>
      <c r="AA11" s="15">
        <f t="shared" si="8"/>
        <v>3</v>
      </c>
      <c r="AB11" s="15">
        <v>4</v>
      </c>
      <c r="AC11" s="15">
        <f t="shared" si="9"/>
        <v>4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9</v>
      </c>
      <c r="AI11" s="15">
        <f t="shared" si="11"/>
        <v>7</v>
      </c>
      <c r="AJ11" s="2">
        <v>0</v>
      </c>
      <c r="AK11" s="9"/>
      <c r="AL11" s="16">
        <f t="shared" si="36"/>
        <v>5</v>
      </c>
      <c r="AM11" s="15">
        <f t="shared" si="12"/>
        <v>3</v>
      </c>
      <c r="AN11" s="15">
        <v>4</v>
      </c>
      <c r="AO11" s="15">
        <f t="shared" si="13"/>
        <v>4</v>
      </c>
      <c r="AP11" s="2">
        <v>0.5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>
        <v>9</v>
      </c>
      <c r="BA11" s="15">
        <f t="shared" si="17"/>
        <v>7</v>
      </c>
      <c r="BB11" s="2">
        <v>0</v>
      </c>
      <c r="BC11" s="9"/>
      <c r="BD11" s="16">
        <f t="shared" si="39"/>
        <v>5</v>
      </c>
      <c r="BE11" s="15">
        <f t="shared" si="18"/>
        <v>3</v>
      </c>
      <c r="BF11" s="15">
        <v>7</v>
      </c>
      <c r="BG11" s="15">
        <f t="shared" si="19"/>
        <v>6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>
        <v>10</v>
      </c>
      <c r="BM11" s="15">
        <f t="shared" si="21"/>
        <v>7</v>
      </c>
      <c r="BN11" s="2">
        <v>0</v>
      </c>
      <c r="BO11" s="9"/>
      <c r="BP11" s="16">
        <f t="shared" si="41"/>
        <v>5</v>
      </c>
      <c r="BQ11" s="15">
        <f t="shared" si="22"/>
        <v>3</v>
      </c>
      <c r="BR11" s="15">
        <v>5</v>
      </c>
      <c r="BS11" s="15">
        <f t="shared" si="23"/>
        <v>5</v>
      </c>
      <c r="BT11" s="2">
        <v>0</v>
      </c>
      <c r="BU11" s="9"/>
      <c r="BV11" s="16">
        <f t="shared" si="42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5</v>
      </c>
      <c r="CC11" s="15">
        <f t="shared" si="26"/>
        <v>3</v>
      </c>
      <c r="CD11" s="15">
        <v>5</v>
      </c>
      <c r="CE11" s="15">
        <f t="shared" si="27"/>
        <v>5</v>
      </c>
      <c r="CF11" s="264">
        <v>0</v>
      </c>
      <c r="CG11" s="9"/>
      <c r="CH11" s="16">
        <f t="shared" si="44"/>
        <v>14</v>
      </c>
      <c r="CI11" s="15">
        <f t="shared" si="28"/>
        <v>4</v>
      </c>
      <c r="CJ11" s="15">
        <v>7</v>
      </c>
      <c r="CK11" s="15">
        <f t="shared" si="29"/>
        <v>7</v>
      </c>
      <c r="CL11" s="2">
        <v>1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3</v>
      </c>
      <c r="E12" s="15">
        <f t="shared" si="1"/>
        <v>3</v>
      </c>
      <c r="F12" s="2">
        <v>1</v>
      </c>
      <c r="G12" s="9"/>
      <c r="H12" s="16">
        <f t="shared" si="31"/>
        <v>6</v>
      </c>
      <c r="I12" s="15">
        <f t="shared" si="2"/>
        <v>4</v>
      </c>
      <c r="J12" s="15">
        <v>7</v>
      </c>
      <c r="K12" s="15">
        <f t="shared" si="3"/>
        <v>7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1</v>
      </c>
      <c r="S12" s="9"/>
      <c r="T12" s="16">
        <f t="shared" si="33"/>
        <v>15</v>
      </c>
      <c r="U12" s="15">
        <f t="shared" si="6"/>
        <v>3</v>
      </c>
      <c r="V12" s="15">
        <v>4</v>
      </c>
      <c r="W12" s="15">
        <f t="shared" si="7"/>
        <v>4</v>
      </c>
      <c r="X12" s="2">
        <v>1</v>
      </c>
      <c r="Y12" s="9"/>
      <c r="Z12" s="16">
        <f t="shared" si="34"/>
        <v>6</v>
      </c>
      <c r="AA12" s="15">
        <f t="shared" si="8"/>
        <v>4</v>
      </c>
      <c r="AB12" s="15">
        <v>7</v>
      </c>
      <c r="AC12" s="15">
        <f t="shared" si="9"/>
        <v>7</v>
      </c>
      <c r="AD12" s="2">
        <v>1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6</v>
      </c>
      <c r="AM12" s="15">
        <f t="shared" si="12"/>
        <v>4</v>
      </c>
      <c r="AN12" s="15">
        <v>7</v>
      </c>
      <c r="AO12" s="15">
        <f t="shared" si="13"/>
        <v>7</v>
      </c>
      <c r="AP12" s="2"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>
        <v>4</v>
      </c>
      <c r="BA12" s="15">
        <f t="shared" si="17"/>
        <v>4</v>
      </c>
      <c r="BB12" s="2">
        <v>1</v>
      </c>
      <c r="BC12" s="9"/>
      <c r="BD12" s="16">
        <f t="shared" si="39"/>
        <v>6</v>
      </c>
      <c r="BE12" s="15">
        <f t="shared" si="18"/>
        <v>4</v>
      </c>
      <c r="BF12" s="15">
        <v>7</v>
      </c>
      <c r="BG12" s="15">
        <f t="shared" si="19"/>
        <v>7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>
        <v>5</v>
      </c>
      <c r="BM12" s="15">
        <f t="shared" si="21"/>
        <v>5</v>
      </c>
      <c r="BN12" s="2">
        <v>1</v>
      </c>
      <c r="BO12" s="9"/>
      <c r="BP12" s="16">
        <f t="shared" si="41"/>
        <v>6</v>
      </c>
      <c r="BQ12" s="15">
        <f t="shared" si="22"/>
        <v>4</v>
      </c>
      <c r="BR12" s="15">
        <v>7</v>
      </c>
      <c r="BS12" s="15">
        <f t="shared" si="23"/>
        <v>7</v>
      </c>
      <c r="BT12" s="2">
        <v>0</v>
      </c>
      <c r="BU12" s="9"/>
      <c r="BV12" s="16">
        <f t="shared" si="42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6</v>
      </c>
      <c r="CC12" s="15">
        <f t="shared" si="26"/>
        <v>4</v>
      </c>
      <c r="CD12" s="15">
        <v>9</v>
      </c>
      <c r="CE12" s="15">
        <f t="shared" si="27"/>
        <v>7</v>
      </c>
      <c r="CF12" s="264">
        <v>0</v>
      </c>
      <c r="CG12" s="9"/>
      <c r="CH12" s="16">
        <f t="shared" si="44"/>
        <v>15</v>
      </c>
      <c r="CI12" s="15">
        <f t="shared" si="28"/>
        <v>3</v>
      </c>
      <c r="CJ12" s="15">
        <v>4</v>
      </c>
      <c r="CK12" s="15">
        <f t="shared" si="29"/>
        <v>4</v>
      </c>
      <c r="CL12" s="2">
        <v>1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10</v>
      </c>
      <c r="E13" s="15">
        <f t="shared" si="1"/>
        <v>8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7</v>
      </c>
      <c r="K13" s="15">
        <f t="shared" si="3"/>
        <v>7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8</v>
      </c>
      <c r="Q13" s="15">
        <f t="shared" si="5"/>
        <v>8</v>
      </c>
      <c r="R13" s="2">
        <v>0</v>
      </c>
      <c r="S13" s="9"/>
      <c r="T13" s="16">
        <f t="shared" si="33"/>
        <v>16</v>
      </c>
      <c r="U13" s="15">
        <f t="shared" si="6"/>
        <v>5</v>
      </c>
      <c r="V13" s="15">
        <v>8</v>
      </c>
      <c r="W13" s="15">
        <f t="shared" si="7"/>
        <v>8</v>
      </c>
      <c r="X13" s="2">
        <v>0.5</v>
      </c>
      <c r="Y13" s="9"/>
      <c r="Z13" s="16">
        <f t="shared" si="34"/>
        <v>7</v>
      </c>
      <c r="AA13" s="15">
        <f t="shared" si="8"/>
        <v>4</v>
      </c>
      <c r="AB13" s="15">
        <v>7</v>
      </c>
      <c r="AC13" s="15">
        <f t="shared" si="9"/>
        <v>7</v>
      </c>
      <c r="AD13" s="2">
        <v>1</v>
      </c>
      <c r="AE13" s="9"/>
      <c r="AF13" s="16">
        <f t="shared" si="35"/>
        <v>16</v>
      </c>
      <c r="AG13" s="15">
        <f t="shared" si="10"/>
        <v>5</v>
      </c>
      <c r="AH13" s="15">
        <v>8</v>
      </c>
      <c r="AI13" s="15">
        <f t="shared" si="11"/>
        <v>8</v>
      </c>
      <c r="AJ13" s="2">
        <v>0</v>
      </c>
      <c r="AK13" s="9"/>
      <c r="AL13" s="16">
        <f t="shared" si="36"/>
        <v>7</v>
      </c>
      <c r="AM13" s="15">
        <f t="shared" si="12"/>
        <v>4</v>
      </c>
      <c r="AN13" s="15">
        <v>5</v>
      </c>
      <c r="AO13" s="15">
        <f t="shared" si="13"/>
        <v>5</v>
      </c>
      <c r="AP13" s="2">
        <v>0.5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>
        <v>7</v>
      </c>
      <c r="BA13" s="15">
        <f t="shared" si="17"/>
        <v>7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>
        <v>8</v>
      </c>
      <c r="BG13" s="15">
        <f t="shared" si="19"/>
        <v>7</v>
      </c>
      <c r="BH13" s="2">
        <v>0</v>
      </c>
      <c r="BI13" s="9"/>
      <c r="BJ13" s="16">
        <f t="shared" si="40"/>
        <v>16</v>
      </c>
      <c r="BK13" s="15">
        <f t="shared" si="20"/>
        <v>5</v>
      </c>
      <c r="BL13" s="15">
        <v>9</v>
      </c>
      <c r="BM13" s="15">
        <f t="shared" si="21"/>
        <v>8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7</v>
      </c>
      <c r="BS13" s="15">
        <f t="shared" si="23"/>
        <v>7</v>
      </c>
      <c r="BT13" s="2">
        <v>0.5</v>
      </c>
      <c r="BU13" s="9"/>
      <c r="BV13" s="16">
        <f t="shared" si="42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3"/>
        <v>7</v>
      </c>
      <c r="CC13" s="15">
        <f t="shared" si="26"/>
        <v>4</v>
      </c>
      <c r="CD13" s="15">
        <v>7</v>
      </c>
      <c r="CE13" s="15">
        <f t="shared" si="27"/>
        <v>7</v>
      </c>
      <c r="CF13" s="264">
        <v>0</v>
      </c>
      <c r="CG13" s="9"/>
      <c r="CH13" s="16">
        <f t="shared" si="44"/>
        <v>16</v>
      </c>
      <c r="CI13" s="15">
        <f t="shared" si="28"/>
        <v>5</v>
      </c>
      <c r="CJ13" s="15">
        <v>9</v>
      </c>
      <c r="CK13" s="15">
        <f t="shared" si="29"/>
        <v>8</v>
      </c>
      <c r="CL13" s="2"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9</v>
      </c>
      <c r="E14" s="15">
        <f t="shared" si="1"/>
        <v>7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5</v>
      </c>
      <c r="K14" s="15">
        <f t="shared" si="3"/>
        <v>5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7</v>
      </c>
      <c r="Q14" s="15">
        <f t="shared" si="5"/>
        <v>7</v>
      </c>
      <c r="R14" s="2">
        <v>1</v>
      </c>
      <c r="S14" s="9"/>
      <c r="T14" s="16">
        <f t="shared" si="33"/>
        <v>17</v>
      </c>
      <c r="U14" s="15">
        <f t="shared" si="6"/>
        <v>4</v>
      </c>
      <c r="V14" s="15">
        <v>6</v>
      </c>
      <c r="W14" s="15">
        <f t="shared" si="7"/>
        <v>6</v>
      </c>
      <c r="X14" s="2">
        <v>1</v>
      </c>
      <c r="Y14" s="9"/>
      <c r="Z14" s="16">
        <f t="shared" si="34"/>
        <v>8</v>
      </c>
      <c r="AA14" s="15">
        <f t="shared" si="8"/>
        <v>3</v>
      </c>
      <c r="AB14" s="15">
        <v>5</v>
      </c>
      <c r="AC14" s="15">
        <f t="shared" si="9"/>
        <v>5</v>
      </c>
      <c r="AD14" s="2">
        <v>0.5</v>
      </c>
      <c r="AE14" s="9"/>
      <c r="AF14" s="16">
        <f t="shared" si="35"/>
        <v>17</v>
      </c>
      <c r="AG14" s="15">
        <f t="shared" si="10"/>
        <v>4</v>
      </c>
      <c r="AH14" s="15">
        <v>7</v>
      </c>
      <c r="AI14" s="15">
        <f t="shared" si="11"/>
        <v>7</v>
      </c>
      <c r="AJ14" s="2">
        <v>0</v>
      </c>
      <c r="AK14" s="9"/>
      <c r="AL14" s="16">
        <f t="shared" si="36"/>
        <v>8</v>
      </c>
      <c r="AM14" s="15">
        <f t="shared" si="12"/>
        <v>3</v>
      </c>
      <c r="AN14" s="15">
        <v>3</v>
      </c>
      <c r="AO14" s="15">
        <f t="shared" si="13"/>
        <v>3</v>
      </c>
      <c r="AP14" s="2">
        <v>1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>
        <v>8</v>
      </c>
      <c r="BA14" s="15">
        <f t="shared" si="17"/>
        <v>7</v>
      </c>
      <c r="BB14" s="2">
        <v>0.5</v>
      </c>
      <c r="BC14" s="9"/>
      <c r="BD14" s="16">
        <f t="shared" si="39"/>
        <v>8</v>
      </c>
      <c r="BE14" s="15">
        <f t="shared" si="18"/>
        <v>3</v>
      </c>
      <c r="BF14" s="15">
        <v>5</v>
      </c>
      <c r="BG14" s="15">
        <f t="shared" si="19"/>
        <v>5</v>
      </c>
      <c r="BH14" s="2">
        <v>1</v>
      </c>
      <c r="BI14" s="9"/>
      <c r="BJ14" s="16">
        <f t="shared" si="40"/>
        <v>17</v>
      </c>
      <c r="BK14" s="15">
        <f t="shared" si="20"/>
        <v>4</v>
      </c>
      <c r="BL14" s="15">
        <v>6</v>
      </c>
      <c r="BM14" s="15">
        <f t="shared" si="21"/>
        <v>6</v>
      </c>
      <c r="BN14" s="2">
        <v>1</v>
      </c>
      <c r="BO14" s="9"/>
      <c r="BP14" s="16">
        <f t="shared" si="41"/>
        <v>8</v>
      </c>
      <c r="BQ14" s="15">
        <f t="shared" si="22"/>
        <v>3</v>
      </c>
      <c r="BR14" s="15">
        <v>4</v>
      </c>
      <c r="BS14" s="15">
        <f t="shared" si="23"/>
        <v>4</v>
      </c>
      <c r="BT14" s="2">
        <v>1</v>
      </c>
      <c r="BU14" s="9"/>
      <c r="BV14" s="16">
        <f t="shared" si="42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8</v>
      </c>
      <c r="CC14" s="15">
        <f t="shared" si="26"/>
        <v>3</v>
      </c>
      <c r="CD14" s="15">
        <v>5</v>
      </c>
      <c r="CE14" s="15">
        <f t="shared" si="27"/>
        <v>5</v>
      </c>
      <c r="CF14" s="264">
        <v>0</v>
      </c>
      <c r="CG14" s="9"/>
      <c r="CH14" s="16">
        <f t="shared" si="44"/>
        <v>17</v>
      </c>
      <c r="CI14" s="15">
        <f t="shared" si="28"/>
        <v>4</v>
      </c>
      <c r="CJ14" s="15">
        <v>7</v>
      </c>
      <c r="CK14" s="15">
        <f t="shared" si="29"/>
        <v>7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10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10</v>
      </c>
      <c r="Q15" s="15">
        <f t="shared" si="5"/>
        <v>8</v>
      </c>
      <c r="R15" s="2">
        <v>0</v>
      </c>
      <c r="S15" s="9"/>
      <c r="T15" s="16">
        <f t="shared" si="33"/>
        <v>18</v>
      </c>
      <c r="U15" s="15">
        <f t="shared" si="6"/>
        <v>5</v>
      </c>
      <c r="V15" s="15">
        <v>9</v>
      </c>
      <c r="W15" s="15">
        <f t="shared" si="7"/>
        <v>8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9</v>
      </c>
      <c r="AC15" s="15">
        <f t="shared" si="9"/>
        <v>8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>
        <v>9</v>
      </c>
      <c r="AI15" s="15">
        <f t="shared" si="11"/>
        <v>8</v>
      </c>
      <c r="AJ15" s="2">
        <v>0</v>
      </c>
      <c r="AK15" s="9"/>
      <c r="AL15" s="16">
        <f t="shared" si="36"/>
        <v>9</v>
      </c>
      <c r="AM15" s="15">
        <f t="shared" si="12"/>
        <v>5</v>
      </c>
      <c r="AN15" s="15">
        <v>9</v>
      </c>
      <c r="AO15" s="15">
        <f t="shared" si="13"/>
        <v>8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>
        <v>8</v>
      </c>
      <c r="BA15" s="15">
        <f t="shared" si="17"/>
        <v>8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10</v>
      </c>
      <c r="BG15" s="15">
        <f t="shared" si="19"/>
        <v>8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>
        <v>9</v>
      </c>
      <c r="BS15" s="15">
        <f t="shared" si="23"/>
        <v>8</v>
      </c>
      <c r="BT15" s="2">
        <v>0</v>
      </c>
      <c r="BU15" s="9"/>
      <c r="BV15" s="16">
        <f t="shared" si="42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9</v>
      </c>
      <c r="CC15" s="15">
        <f t="shared" si="26"/>
        <v>5</v>
      </c>
      <c r="CD15" s="15">
        <v>10</v>
      </c>
      <c r="CE15" s="15">
        <f t="shared" si="27"/>
        <v>8</v>
      </c>
      <c r="CF15" s="264">
        <v>0</v>
      </c>
      <c r="CG15" s="9"/>
      <c r="CH15" s="16">
        <f t="shared" si="44"/>
        <v>18</v>
      </c>
      <c r="CI15" s="15">
        <f t="shared" si="28"/>
        <v>5</v>
      </c>
      <c r="CJ15" s="15">
        <v>10</v>
      </c>
      <c r="CK15" s="15">
        <f t="shared" si="29"/>
        <v>8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70</v>
      </c>
      <c r="E16" s="15">
        <f>SUM(E7:E15)</f>
        <v>59</v>
      </c>
      <c r="F16" s="2">
        <f>SUM(F7:F15)</f>
        <v>3</v>
      </c>
      <c r="G16" s="9"/>
      <c r="H16" s="10" t="s">
        <v>38</v>
      </c>
      <c r="I16" s="15">
        <f>SUM(I7:I15)</f>
        <v>35</v>
      </c>
      <c r="J16" s="15">
        <f>SUM(J7:J15)</f>
        <v>60</v>
      </c>
      <c r="K16" s="15">
        <f>SUM(K7:K15)</f>
        <v>56</v>
      </c>
      <c r="L16" s="2">
        <f>SUM(L7:L15)</f>
        <v>5</v>
      </c>
      <c r="M16" s="9"/>
      <c r="N16" s="10" t="s">
        <v>38</v>
      </c>
      <c r="O16" s="15">
        <f>SUM(O7:O15)</f>
        <v>36</v>
      </c>
      <c r="P16" s="15">
        <f>SUM(P7:P15)</f>
        <v>65</v>
      </c>
      <c r="Q16" s="15">
        <f>SUM(Q7:Q15)</f>
        <v>59</v>
      </c>
      <c r="R16" s="15">
        <f>SUM(R7:R15)</f>
        <v>3.5</v>
      </c>
      <c r="S16" s="9"/>
      <c r="T16" s="10" t="s">
        <v>38</v>
      </c>
      <c r="U16" s="15">
        <f>SUM(U7:U15)</f>
        <v>36</v>
      </c>
      <c r="V16" s="15">
        <f>SUM(V7:V15)</f>
        <v>66</v>
      </c>
      <c r="W16" s="15">
        <f>SUM(W7:W15)</f>
        <v>59</v>
      </c>
      <c r="X16" s="2">
        <f>SUM(X7:X15)</f>
        <v>3.5</v>
      </c>
      <c r="Y16" s="9"/>
      <c r="Z16" s="10" t="s">
        <v>38</v>
      </c>
      <c r="AA16" s="15">
        <f>SUM(AA7:AA15)</f>
        <v>35</v>
      </c>
      <c r="AB16" s="15">
        <f>SUM(AB7:AB15)</f>
        <v>60</v>
      </c>
      <c r="AC16" s="15">
        <f>SUM(AC7:AC15)</f>
        <v>56</v>
      </c>
      <c r="AD16" s="2">
        <f>SUM(AD7:AD15)</f>
        <v>6.5</v>
      </c>
      <c r="AE16" s="9"/>
      <c r="AF16" s="10" t="s">
        <v>38</v>
      </c>
      <c r="AG16" s="15">
        <f>SUM(AG7:AG15)</f>
        <v>36</v>
      </c>
      <c r="AH16" s="15">
        <f>SUM(AH7:AH15)</f>
        <v>64</v>
      </c>
      <c r="AI16" s="15">
        <f>SUM(AI7:AI15)</f>
        <v>60</v>
      </c>
      <c r="AJ16" s="2">
        <f>SUM(AJ7:AJ15)</f>
        <v>2.5</v>
      </c>
      <c r="AK16" s="9"/>
      <c r="AL16" s="10" t="s">
        <v>38</v>
      </c>
      <c r="AM16" s="15">
        <f>SUM(AM7:AM15)</f>
        <v>35</v>
      </c>
      <c r="AN16" s="15">
        <f>SUM(AN7:AN15)</f>
        <v>55</v>
      </c>
      <c r="AO16" s="15">
        <f>SUM(AO7:AO15)</f>
        <v>53</v>
      </c>
      <c r="AP16" s="2">
        <f>SUM(AP7:AP15)</f>
        <v>4.5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60</v>
      </c>
      <c r="BA16" s="15">
        <f>SUM(BA7:BA15)</f>
        <v>57</v>
      </c>
      <c r="BB16" s="2">
        <f>SUM(BB7:BB15)</f>
        <v>5.5</v>
      </c>
      <c r="BC16" s="9"/>
      <c r="BD16" s="10" t="s">
        <v>38</v>
      </c>
      <c r="BE16" s="15">
        <f>SUM(BE7:BE15)</f>
        <v>35</v>
      </c>
      <c r="BF16" s="15">
        <f>SUM(BF7:BF15)</f>
        <v>63</v>
      </c>
      <c r="BG16" s="15">
        <f>SUM(BG7:BG15)</f>
        <v>59</v>
      </c>
      <c r="BH16" s="2">
        <f>SUM(BH7:BH15)</f>
        <v>4</v>
      </c>
      <c r="BI16" s="9"/>
      <c r="BJ16" s="10" t="s">
        <v>38</v>
      </c>
      <c r="BK16" s="15">
        <f>SUM(BK7:BK15)</f>
        <v>36</v>
      </c>
      <c r="BL16" s="15">
        <f>SUM(BL7:BL15)</f>
        <v>66</v>
      </c>
      <c r="BM16" s="15">
        <f>SUM(BM7:BM15)</f>
        <v>61</v>
      </c>
      <c r="BN16" s="2">
        <f>SUM(BN7:BN15)</f>
        <v>3</v>
      </c>
      <c r="BO16" s="9"/>
      <c r="BP16" s="10" t="s">
        <v>38</v>
      </c>
      <c r="BQ16" s="15">
        <f>SUM(BQ7:BQ15)</f>
        <v>35</v>
      </c>
      <c r="BR16" s="15">
        <f>SUM(BR7:BR15)</f>
        <v>62</v>
      </c>
      <c r="BS16" s="15">
        <f>SUM(BS7:BS15)</f>
        <v>59</v>
      </c>
      <c r="BT16" s="2">
        <f>SUM(BT7:BT15)</f>
        <v>2.5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67</v>
      </c>
      <c r="CE16" s="15">
        <f>SUM(CE7:CE15)</f>
        <v>60</v>
      </c>
      <c r="CF16" s="264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68</v>
      </c>
      <c r="CK16" s="15">
        <f>SUM(CK7:CK15)</f>
        <v>61</v>
      </c>
      <c r="CL16" s="2">
        <f>SUM(CL7:CL15)</f>
        <v>3.5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0</v>
      </c>
      <c r="G18" s="9"/>
      <c r="K18" t="s">
        <v>113</v>
      </c>
      <c r="L18" s="2">
        <v>1</v>
      </c>
      <c r="M18" s="9"/>
      <c r="Q18" t="s">
        <v>113</v>
      </c>
      <c r="R18" s="38">
        <v>0</v>
      </c>
      <c r="S18" s="9"/>
      <c r="W18" t="s">
        <v>113</v>
      </c>
      <c r="X18" s="2">
        <v>0</v>
      </c>
      <c r="Y18" s="9"/>
      <c r="AC18" t="s">
        <v>113</v>
      </c>
      <c r="AD18" s="2">
        <v>1</v>
      </c>
      <c r="AE18" s="9"/>
      <c r="AI18" t="s">
        <v>113</v>
      </c>
      <c r="AJ18" s="2">
        <v>0</v>
      </c>
      <c r="AK18" s="9"/>
      <c r="AO18" t="s">
        <v>113</v>
      </c>
      <c r="AP18" s="2">
        <v>1</v>
      </c>
      <c r="AQ18" s="9"/>
      <c r="AU18" t="s">
        <v>113</v>
      </c>
      <c r="AW18" s="9"/>
      <c r="BA18" t="s">
        <v>113</v>
      </c>
      <c r="BB18" s="2">
        <v>1</v>
      </c>
      <c r="BC18" s="9"/>
      <c r="BG18" t="s">
        <v>113</v>
      </c>
      <c r="BH18" s="2">
        <v>0</v>
      </c>
      <c r="BI18" s="9"/>
      <c r="BM18" t="s">
        <v>113</v>
      </c>
      <c r="BN18" s="2">
        <v>0</v>
      </c>
      <c r="BO18" s="9"/>
      <c r="BS18" t="s">
        <v>113</v>
      </c>
      <c r="BT18" s="2">
        <v>0</v>
      </c>
      <c r="BU18" s="9"/>
      <c r="BY18" t="s">
        <v>113</v>
      </c>
      <c r="CA18" s="9"/>
      <c r="CE18" t="s">
        <v>113</v>
      </c>
      <c r="CF18" s="264">
        <v>0</v>
      </c>
      <c r="CG18" s="9"/>
      <c r="CK18" t="s">
        <v>113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F19" s="264"/>
      <c r="CG19" s="9"/>
      <c r="CM19" s="9"/>
    </row>
    <row r="20" spans="1:91" x14ac:dyDescent="0.2">
      <c r="A20" s="9"/>
      <c r="E20" t="s">
        <v>114</v>
      </c>
      <c r="F20" s="17">
        <f>SUM(F16:F19)</f>
        <v>3</v>
      </c>
      <c r="G20" s="9"/>
      <c r="K20" t="s">
        <v>114</v>
      </c>
      <c r="L20" s="17">
        <f>SUM(L16:L19)</f>
        <v>6</v>
      </c>
      <c r="M20" s="9"/>
      <c r="Q20" t="s">
        <v>114</v>
      </c>
      <c r="R20" s="39">
        <f>SUM(R16:R19)</f>
        <v>3.5</v>
      </c>
      <c r="S20" s="9"/>
      <c r="W20" t="s">
        <v>114</v>
      </c>
      <c r="X20" s="17">
        <f>SUM(X16:X19)</f>
        <v>3.5</v>
      </c>
      <c r="Y20" s="9"/>
      <c r="AC20" t="s">
        <v>114</v>
      </c>
      <c r="AD20" s="17">
        <f>SUM(AD16:AD19)</f>
        <v>7.5</v>
      </c>
      <c r="AE20" s="9"/>
      <c r="AI20" t="s">
        <v>114</v>
      </c>
      <c r="AJ20" s="17">
        <f>SUM(AJ16:AJ19)</f>
        <v>2.5</v>
      </c>
      <c r="AK20" s="9"/>
      <c r="AO20" t="s">
        <v>114</v>
      </c>
      <c r="AP20" s="17">
        <f>SUM(AP16:AP19)</f>
        <v>5.5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6.5</v>
      </c>
      <c r="BC20" s="9"/>
      <c r="BG20" t="s">
        <v>114</v>
      </c>
      <c r="BH20" s="17">
        <f>SUM(BH16:BH19)</f>
        <v>4</v>
      </c>
      <c r="BI20" s="9"/>
      <c r="BM20" t="s">
        <v>114</v>
      </c>
      <c r="BN20" s="17">
        <f>SUM(BN16:BN19)</f>
        <v>3</v>
      </c>
      <c r="BO20" s="9"/>
      <c r="BS20" t="s">
        <v>114</v>
      </c>
      <c r="BT20" s="17">
        <f>SUM(BT16:BT19)</f>
        <v>2.5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265">
        <f>SUM(CF16:CF19)</f>
        <v>0</v>
      </c>
      <c r="CG20" s="9"/>
      <c r="CK20" t="s">
        <v>114</v>
      </c>
      <c r="CL20" s="17">
        <f>SUM(CL16:CL19)</f>
        <v>3.5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23</v>
      </c>
      <c r="G22" s="9"/>
      <c r="K22" t="s">
        <v>56</v>
      </c>
      <c r="L22" s="2">
        <f>IF(J16=0,0,K16-I16)</f>
        <v>21</v>
      </c>
      <c r="M22" s="9"/>
      <c r="Q22" t="s">
        <v>56</v>
      </c>
      <c r="R22" s="40">
        <f>IF(P16=0,0,Q16-O16)</f>
        <v>23</v>
      </c>
      <c r="S22" s="9"/>
      <c r="W22" t="s">
        <v>56</v>
      </c>
      <c r="X22" s="2">
        <f>IF(V16=0,0,W16-U16)</f>
        <v>23</v>
      </c>
      <c r="Y22" s="9"/>
      <c r="AC22" t="s">
        <v>56</v>
      </c>
      <c r="AD22" s="2">
        <f>IF(AB16=0,0,AC16-AA16)</f>
        <v>21</v>
      </c>
      <c r="AE22" s="9"/>
      <c r="AI22" t="s">
        <v>56</v>
      </c>
      <c r="AJ22" s="2">
        <f>IF(AH16=0,0,AI16-AG16)</f>
        <v>24</v>
      </c>
      <c r="AK22" s="9"/>
      <c r="AO22" t="s">
        <v>56</v>
      </c>
      <c r="AP22" s="2">
        <f>IF(AN16=0,0,AO16-AM16)</f>
        <v>18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21</v>
      </c>
      <c r="BC22" s="9"/>
      <c r="BG22" t="s">
        <v>56</v>
      </c>
      <c r="BH22" s="2">
        <f>IF(BF16=0,0,BG16-BE16)</f>
        <v>24</v>
      </c>
      <c r="BI22" s="9"/>
      <c r="BM22" t="s">
        <v>56</v>
      </c>
      <c r="BN22" s="2">
        <f>IF(BL16=0,0,BM16-BK16)</f>
        <v>25</v>
      </c>
      <c r="BO22" s="9"/>
      <c r="BS22" t="s">
        <v>56</v>
      </c>
      <c r="BT22" s="2">
        <f>IF(BR16=0,0,BS16-BQ16)</f>
        <v>24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25</v>
      </c>
      <c r="CG22" s="9"/>
      <c r="CK22" t="s">
        <v>56</v>
      </c>
      <c r="CL22" s="2">
        <f>IF(CJ16=0,0,CK16-CI16)</f>
        <v>25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T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>
        <f>IF(BX16&lt;&gt;0,IF(BZ16&gt;4.5,"W",IF(BZ16=4.5,"T",IF(BZ16&lt;4.5,"L"))),0)</f>
        <v>0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3</v>
      </c>
      <c r="D29" s="266">
        <f t="shared" ref="D29:D43" si="45">C29</f>
        <v>3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7.166666666666667</v>
      </c>
      <c r="K29" s="40">
        <f>MIN(J7,AB7,AN7,BF7,BR7,CD7)</f>
        <v>6</v>
      </c>
      <c r="L29" s="15">
        <f>MAX(J7,AB7,AN7,BF7,BR7,CD7)</f>
        <v>9</v>
      </c>
      <c r="M29" s="20"/>
    </row>
    <row r="30" spans="1:91" x14ac:dyDescent="0.2">
      <c r="A30" s="20"/>
      <c r="B30" t="s">
        <v>41</v>
      </c>
      <c r="C30" s="2">
        <f>L20</f>
        <v>6</v>
      </c>
      <c r="D30" s="266">
        <f t="shared" si="45"/>
        <v>6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7.666666666666667</v>
      </c>
      <c r="K30" s="40">
        <f t="shared" ref="K30:K37" si="48">MIN(J8,AB8,AN8,BF8,BR8,CD8)</f>
        <v>6</v>
      </c>
      <c r="L30" s="15">
        <f t="shared" ref="L30:L37" si="49">MAX(J8,AB8,AN8,BF8,BR8,CD8)</f>
        <v>9</v>
      </c>
      <c r="M30" s="20"/>
    </row>
    <row r="31" spans="1:91" x14ac:dyDescent="0.2">
      <c r="A31" s="20"/>
      <c r="B31" t="s">
        <v>42</v>
      </c>
      <c r="C31" s="2">
        <f>R20</f>
        <v>3.5</v>
      </c>
      <c r="D31" s="266">
        <f t="shared" si="45"/>
        <v>3.5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7.5</v>
      </c>
      <c r="K31" s="40">
        <f t="shared" si="48"/>
        <v>6</v>
      </c>
      <c r="L31" s="15">
        <f t="shared" si="49"/>
        <v>9</v>
      </c>
      <c r="M31" s="20"/>
    </row>
    <row r="32" spans="1:91" x14ac:dyDescent="0.2">
      <c r="A32" s="20"/>
      <c r="B32" t="s">
        <v>43</v>
      </c>
      <c r="C32" s="2">
        <f>X20</f>
        <v>3.5</v>
      </c>
      <c r="D32" s="266">
        <f t="shared" si="45"/>
        <v>3.5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6.5</v>
      </c>
      <c r="K32" s="40">
        <f t="shared" si="48"/>
        <v>5</v>
      </c>
      <c r="L32" s="15">
        <f t="shared" si="49"/>
        <v>7</v>
      </c>
      <c r="M32" s="20"/>
    </row>
    <row r="33" spans="1:18" x14ac:dyDescent="0.2">
      <c r="A33" s="20"/>
      <c r="B33" t="s">
        <v>44</v>
      </c>
      <c r="C33" s="2">
        <f>AD20</f>
        <v>7.5</v>
      </c>
      <c r="D33" s="266">
        <f t="shared" si="45"/>
        <v>7.5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4.666666666666667</v>
      </c>
      <c r="K33" s="40">
        <f t="shared" si="48"/>
        <v>3</v>
      </c>
      <c r="L33" s="15">
        <f t="shared" si="49"/>
        <v>7</v>
      </c>
      <c r="M33" s="20"/>
    </row>
    <row r="34" spans="1:18" x14ac:dyDescent="0.2">
      <c r="A34" s="20"/>
      <c r="B34" t="s">
        <v>45</v>
      </c>
      <c r="C34" s="2">
        <f>AJ20</f>
        <v>2.5</v>
      </c>
      <c r="D34" s="266"/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7.333333333333333</v>
      </c>
      <c r="K34" s="40">
        <f t="shared" si="48"/>
        <v>7</v>
      </c>
      <c r="L34" s="15">
        <f t="shared" si="49"/>
        <v>9</v>
      </c>
      <c r="M34" s="20"/>
    </row>
    <row r="35" spans="1:18" x14ac:dyDescent="0.2">
      <c r="A35" s="20"/>
      <c r="B35" t="s">
        <v>46</v>
      </c>
      <c r="C35" s="2">
        <f>AP20</f>
        <v>5.5</v>
      </c>
      <c r="D35" s="266">
        <f t="shared" si="45"/>
        <v>5.5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6.833333333333333</v>
      </c>
      <c r="K35" s="40">
        <f t="shared" si="48"/>
        <v>5</v>
      </c>
      <c r="L35" s="15">
        <f t="shared" si="49"/>
        <v>8</v>
      </c>
      <c r="M35" s="20"/>
    </row>
    <row r="36" spans="1:18" x14ac:dyDescent="0.2">
      <c r="A36" s="20"/>
      <c r="B36" t="s">
        <v>47</v>
      </c>
      <c r="C36" s="2">
        <f>AV20</f>
        <v>0</v>
      </c>
      <c r="D36" s="266"/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4.5</v>
      </c>
      <c r="K36" s="40">
        <f t="shared" si="48"/>
        <v>3</v>
      </c>
      <c r="L36" s="15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6.5</v>
      </c>
      <c r="D37" s="266">
        <f t="shared" si="45"/>
        <v>6.5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9</v>
      </c>
      <c r="K37" s="40">
        <f t="shared" si="48"/>
        <v>7</v>
      </c>
      <c r="L37" s="15">
        <f t="shared" si="49"/>
        <v>10</v>
      </c>
      <c r="M37" s="20"/>
    </row>
    <row r="38" spans="1:18" x14ac:dyDescent="0.2">
      <c r="A38" s="20"/>
      <c r="B38" t="s">
        <v>49</v>
      </c>
      <c r="C38" s="2">
        <f>BH20</f>
        <v>4</v>
      </c>
      <c r="D38" s="266">
        <f t="shared" si="45"/>
        <v>4</v>
      </c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61.166666666666671</v>
      </c>
      <c r="K38" s="337">
        <f>SUM(K29:K37)</f>
        <v>48</v>
      </c>
      <c r="L38" s="337">
        <f>SUM(L29:L37)</f>
        <v>73</v>
      </c>
      <c r="M38" s="20"/>
    </row>
    <row r="39" spans="1:18" x14ac:dyDescent="0.2">
      <c r="A39" s="20"/>
      <c r="B39" t="s">
        <v>50</v>
      </c>
      <c r="C39" s="2">
        <f>BN20</f>
        <v>3</v>
      </c>
      <c r="D39" s="266">
        <f t="shared" si="45"/>
        <v>3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2.5</v>
      </c>
      <c r="D40" s="266"/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8.2857142857142865</v>
      </c>
      <c r="K40" s="40">
        <f>MIN(D7,P7,V7,AH7,AZ7,BL7,BX7,CJ7)</f>
        <v>7</v>
      </c>
      <c r="L40" s="15">
        <f>MAX(D7,P7,V7,AH7,AZ7,BL7,BX7,CJ7)</f>
        <v>11</v>
      </c>
      <c r="M40" s="20"/>
    </row>
    <row r="41" spans="1:18" x14ac:dyDescent="0.2">
      <c r="A41" s="20"/>
      <c r="B41" t="s">
        <v>52</v>
      </c>
      <c r="C41" s="2">
        <f>BZ20</f>
        <v>0</v>
      </c>
      <c r="D41" s="267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123">
        <f t="shared" ref="J41:J48" si="50">AVERAGE(D8,P8,V8,AH8,AZ8,BL8,BX8,CJ8)</f>
        <v>7.4285714285714288</v>
      </c>
      <c r="K41" s="40">
        <f t="shared" ref="K41:K48" si="51">MIN(D8,P8,V8,AH8,AZ8,BL8,BX8,CJ8)</f>
        <v>6</v>
      </c>
      <c r="L41" s="15">
        <f t="shared" ref="L41:L48" si="52">MAX(D8,P8,V8,AH8,AZ8,BL8,BX8,CJ8)</f>
        <v>9</v>
      </c>
      <c r="M41" s="20"/>
    </row>
    <row r="42" spans="1:18" x14ac:dyDescent="0.2">
      <c r="A42" s="20"/>
      <c r="B42" t="s">
        <v>53</v>
      </c>
      <c r="C42" s="266">
        <f>CF20</f>
        <v>0</v>
      </c>
      <c r="D42" s="267">
        <f t="shared" si="45"/>
        <v>0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5.7142857142857144</v>
      </c>
      <c r="K42" s="40">
        <f t="shared" si="51"/>
        <v>4</v>
      </c>
      <c r="L42" s="15">
        <f t="shared" si="52"/>
        <v>8</v>
      </c>
      <c r="M42" s="20"/>
    </row>
    <row r="43" spans="1:18" x14ac:dyDescent="0.2">
      <c r="A43" s="20"/>
      <c r="B43" t="s">
        <v>54</v>
      </c>
      <c r="C43" s="26">
        <f>CL20</f>
        <v>3.5</v>
      </c>
      <c r="D43" s="268">
        <f t="shared" si="45"/>
        <v>3.5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7</v>
      </c>
      <c r="K43" s="40">
        <f t="shared" si="51"/>
        <v>6</v>
      </c>
      <c r="L43" s="15">
        <f t="shared" si="52"/>
        <v>8</v>
      </c>
      <c r="M43" s="20"/>
    </row>
    <row r="44" spans="1:18" x14ac:dyDescent="0.2">
      <c r="A44" s="20"/>
      <c r="B44" t="s">
        <v>38</v>
      </c>
      <c r="C44" s="2">
        <f>SUM(C29:C43)</f>
        <v>51</v>
      </c>
      <c r="D44" s="2">
        <f>SUM(D29:D43)</f>
        <v>46</v>
      </c>
      <c r="E44" s="25">
        <f>SUM(E29:E43)</f>
        <v>13</v>
      </c>
      <c r="F44" s="2">
        <f>SUM(F29:F43)</f>
        <v>13</v>
      </c>
      <c r="G44" s="20"/>
      <c r="I44" s="35">
        <v>14</v>
      </c>
      <c r="J44" s="123">
        <f t="shared" si="50"/>
        <v>8.5714285714285712</v>
      </c>
      <c r="K44" s="40">
        <f t="shared" si="51"/>
        <v>7</v>
      </c>
      <c r="L44" s="15">
        <f t="shared" si="52"/>
        <v>10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3.8571428571428572</v>
      </c>
      <c r="K45" s="40">
        <f t="shared" si="51"/>
        <v>3</v>
      </c>
      <c r="L45" s="15">
        <f t="shared" si="52"/>
        <v>5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8.4285714285714288</v>
      </c>
      <c r="K46" s="40">
        <f t="shared" si="51"/>
        <v>7</v>
      </c>
      <c r="L46" s="15">
        <f t="shared" si="52"/>
        <v>10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>
        <f t="shared" si="50"/>
        <v>7.1428571428571432</v>
      </c>
      <c r="K47" s="40">
        <f t="shared" si="51"/>
        <v>6</v>
      </c>
      <c r="L47" s="15">
        <f t="shared" si="52"/>
        <v>9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9.1428571428571423</v>
      </c>
      <c r="K48" s="40">
        <f t="shared" si="51"/>
        <v>8</v>
      </c>
      <c r="L48" s="15">
        <f t="shared" si="52"/>
        <v>10</v>
      </c>
      <c r="M48" s="20"/>
      <c r="R48" s="2"/>
    </row>
    <row r="49" spans="1:18" x14ac:dyDescent="0.2">
      <c r="A49" s="20"/>
      <c r="B49" t="s">
        <v>30</v>
      </c>
      <c r="C49" s="25">
        <f t="shared" si="53"/>
        <v>4</v>
      </c>
      <c r="G49" s="20"/>
      <c r="I49" s="36" t="s">
        <v>120</v>
      </c>
      <c r="J49" s="37">
        <f>SUM(J40:J48)</f>
        <v>65.571428571428569</v>
      </c>
      <c r="K49" s="337">
        <f>SUM(K40:K48)</f>
        <v>54</v>
      </c>
      <c r="L49" s="337">
        <f>SUM(L40:L48)</f>
        <v>80</v>
      </c>
      <c r="M49" s="20"/>
      <c r="R49" s="2"/>
    </row>
    <row r="50" spans="1:18" x14ac:dyDescent="0.2">
      <c r="A50" s="20"/>
      <c r="B50" t="s">
        <v>121</v>
      </c>
      <c r="C50" s="25">
        <f t="shared" si="53"/>
        <v>10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3"/>
        <v>22</v>
      </c>
      <c r="G51" s="20"/>
      <c r="K51" s="40">
        <f>K38+K49</f>
        <v>102</v>
      </c>
      <c r="L51" s="40">
        <f>L38+L49</f>
        <v>153</v>
      </c>
      <c r="R51" s="2"/>
    </row>
    <row r="52" spans="1:18" x14ac:dyDescent="0.2">
      <c r="A52" s="20"/>
      <c r="B52" t="s">
        <v>12</v>
      </c>
      <c r="C52" s="25">
        <f t="shared" si="53"/>
        <v>81</v>
      </c>
      <c r="G52" s="20"/>
      <c r="R52" s="2"/>
    </row>
    <row r="53" spans="1:18" x14ac:dyDescent="0.2">
      <c r="A53" s="20"/>
      <c r="B53" t="s">
        <v>38</v>
      </c>
      <c r="C53" s="29">
        <f>SUM(C47:C52)</f>
        <v>117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11</v>
      </c>
      <c r="E56" s="31" t="str">
        <f t="shared" ref="E56:E64" si="55">IF(D56&lt;&gt;0,IF((D56-C56)=-1,"Birdie",IF((D56-C56)=-2,"Eagle",IF((D56-C56)=0,"Par",IF((D56-C56)=1,"bogey",IF((D56-C56)=2,"Double bogey","Other"))))),"  ")</f>
        <v>Other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8</v>
      </c>
      <c r="E57" s="31" t="str">
        <f t="shared" si="55"/>
        <v>Other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6</v>
      </c>
      <c r="E58" s="31" t="str">
        <f t="shared" si="55"/>
        <v>Other</v>
      </c>
      <c r="H58" t="s">
        <v>8</v>
      </c>
      <c r="I58" s="25">
        <f>COUNTIF(E56:E64,"Birdie")</f>
        <v>0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6</v>
      </c>
      <c r="E59" s="31" t="str">
        <f t="shared" si="55"/>
        <v>Double bogey</v>
      </c>
      <c r="H59" t="s">
        <v>9</v>
      </c>
      <c r="I59" s="25">
        <f>COUNTIF(E56:E64,"Par")</f>
        <v>1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7</v>
      </c>
      <c r="E60" s="31" t="str">
        <f t="shared" si="55"/>
        <v>Other</v>
      </c>
      <c r="H60" t="s">
        <v>125</v>
      </c>
      <c r="I60" s="25">
        <f>COUNTIF(E56:E64,"bogey")</f>
        <v>0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3</v>
      </c>
      <c r="E61" s="31" t="str">
        <f t="shared" si="55"/>
        <v>Par</v>
      </c>
      <c r="H61" t="s">
        <v>126</v>
      </c>
      <c r="I61" s="25">
        <f>COUNTIF(E56:E64,"Double bogey")</f>
        <v>1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10</v>
      </c>
      <c r="E62" s="31" t="str">
        <f t="shared" si="55"/>
        <v>Other</v>
      </c>
      <c r="H62" t="s">
        <v>12</v>
      </c>
      <c r="I62" s="25">
        <f>COUNTIF(E56:E64,"Other")</f>
        <v>7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9</v>
      </c>
      <c r="E63" s="31" t="str">
        <f t="shared" si="55"/>
        <v>Other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10</v>
      </c>
      <c r="E64" s="31" t="str">
        <f t="shared" si="55"/>
        <v>Other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9</v>
      </c>
      <c r="E67" s="31" t="str">
        <f t="shared" ref="E67:E75" si="57">IF(D67&lt;&gt;0,IF((D67-C67)=-1,"Birdie",IF((D67-C67)=-2,"Eagle",IF((D67-C67)=0,"Par",IF((D67-C67)=1,"bogey",IF((D67-C67)=2,"Double bogey","Other"))))),"  ")</f>
        <v>Other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6</v>
      </c>
      <c r="E68" s="31" t="str">
        <f t="shared" si="57"/>
        <v>Double bogey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9</v>
      </c>
      <c r="E69" s="31" t="str">
        <f t="shared" si="57"/>
        <v>Other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7</v>
      </c>
      <c r="E70" s="31" t="str">
        <f t="shared" si="57"/>
        <v>Other</v>
      </c>
      <c r="H70" t="s">
        <v>9</v>
      </c>
      <c r="I70" s="25">
        <f>COUNTIF(E67:E75,"Par")</f>
        <v>1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3</v>
      </c>
      <c r="E71" s="31" t="str">
        <f t="shared" si="57"/>
        <v>Par</v>
      </c>
      <c r="H71" t="s">
        <v>125</v>
      </c>
      <c r="I71" s="25">
        <f>COUNTIF(E67:E75,"bogey")</f>
        <v>0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7</v>
      </c>
      <c r="E72" s="31" t="str">
        <f t="shared" si="57"/>
        <v>Other</v>
      </c>
      <c r="H72" t="s">
        <v>126</v>
      </c>
      <c r="I72" s="25">
        <f>COUNTIF(E67:E75,"Double bogey")</f>
        <v>3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7</v>
      </c>
      <c r="E73" s="31" t="str">
        <f t="shared" si="57"/>
        <v>Other</v>
      </c>
      <c r="H73" t="s">
        <v>12</v>
      </c>
      <c r="I73" s="25">
        <f>COUNTIF(E67:E75,"Other")</f>
        <v>5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5</v>
      </c>
      <c r="E74" s="31" t="str">
        <f t="shared" si="57"/>
        <v>Double bogey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7</v>
      </c>
      <c r="E75" s="31" t="str">
        <f t="shared" si="57"/>
        <v>Double 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9</v>
      </c>
      <c r="E78" s="31" t="str">
        <f t="shared" ref="E78:E86" si="59">IF(D78&lt;&gt;0,IF((D78-C78)=-1,"Birdie",IF((D78-C78)=-2,"Eagle",IF((D78-C78)=0,"Par",IF((D78-C78)=1,"bogey",IF((D78-C78)=2,"Double bogey","Other"))))),"  ")</f>
        <v>Other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7</v>
      </c>
      <c r="E79" s="31" t="str">
        <f t="shared" si="59"/>
        <v>Other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5</v>
      </c>
      <c r="E80" s="31" t="str">
        <f t="shared" si="59"/>
        <v>Double 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7</v>
      </c>
      <c r="E81" s="31" t="str">
        <f t="shared" si="59"/>
        <v>Other</v>
      </c>
      <c r="H81" t="s">
        <v>9</v>
      </c>
      <c r="I81" s="25">
        <f>COUNTIF(E78:E86,"Par")</f>
        <v>1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9</v>
      </c>
      <c r="E82" s="31" t="str">
        <f t="shared" si="59"/>
        <v>Other</v>
      </c>
      <c r="H82" t="s">
        <v>125</v>
      </c>
      <c r="I82" s="25">
        <f>COUNTIF(E78:E86,"bogey")</f>
        <v>0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3</v>
      </c>
      <c r="E83" s="31" t="str">
        <f t="shared" si="59"/>
        <v>Par</v>
      </c>
      <c r="H83" t="s">
        <v>126</v>
      </c>
      <c r="I83" s="25">
        <f>COUNTIF(E78:E86,"Double bogey")</f>
        <v>1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8</v>
      </c>
      <c r="E84" s="31" t="str">
        <f t="shared" si="59"/>
        <v>Other</v>
      </c>
      <c r="H84" t="s">
        <v>12</v>
      </c>
      <c r="I84" s="25">
        <f>COUNTIF(E78:E86,"Other")</f>
        <v>7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7</v>
      </c>
      <c r="E85" s="31" t="str">
        <f t="shared" si="59"/>
        <v>Other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10</v>
      </c>
      <c r="E86" s="31" t="str">
        <f t="shared" si="59"/>
        <v>Other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8</v>
      </c>
      <c r="E89" s="31" t="str">
        <f t="shared" ref="E89:E97" si="61">IF(D89&lt;&gt;0,IF((D89-C89)=-1,"Birdie",IF((D89-C89)=-2,"Eagle",IF((D89-C89)=0,"Par",IF((D89-C89)=1,"bogey",IF((D89-C89)=2,"Double bogey","Other"))))),"  ")</f>
        <v>Other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9</v>
      </c>
      <c r="E90" s="31" t="str">
        <f t="shared" si="61"/>
        <v>Other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5</v>
      </c>
      <c r="E91" s="31" t="str">
        <f t="shared" si="61"/>
        <v>Double 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8</v>
      </c>
      <c r="E92" s="31" t="str">
        <f t="shared" si="61"/>
        <v>Other</v>
      </c>
      <c r="H92" t="s">
        <v>9</v>
      </c>
      <c r="I92" s="25">
        <f>COUNTIF(E89:E97,"Par")</f>
        <v>0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9</v>
      </c>
      <c r="E93" s="31" t="str">
        <f t="shared" si="61"/>
        <v>Other</v>
      </c>
      <c r="H93" t="s">
        <v>125</v>
      </c>
      <c r="I93" s="25">
        <f>COUNTIF(E89:E97,"bogey")</f>
        <v>1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4</v>
      </c>
      <c r="E94" s="31" t="str">
        <f t="shared" si="61"/>
        <v>bogey</v>
      </c>
      <c r="H94" t="s">
        <v>126</v>
      </c>
      <c r="I94" s="25">
        <f>COUNTIF(E89:E97,"Double bogey")</f>
        <v>2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8</v>
      </c>
      <c r="E95" s="31" t="str">
        <f t="shared" si="61"/>
        <v>Other</v>
      </c>
      <c r="H95" t="s">
        <v>12</v>
      </c>
      <c r="I95" s="25">
        <f>COUNTIF(E89:E97,"Other")</f>
        <v>6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6</v>
      </c>
      <c r="E96" s="31" t="str">
        <f t="shared" si="61"/>
        <v>Double bogey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9</v>
      </c>
      <c r="E97" s="31" t="str">
        <f t="shared" si="61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6</v>
      </c>
      <c r="E100" s="31" t="str">
        <f t="shared" ref="E100:E108" si="63">IF(D100&lt;&gt;0,IF((D100-C100)=-1,"Birdie",IF((D100-C100)=-2,"Eagle",IF((D100-C100)=0,"Par",IF((D100-C100)=1,"bogey",IF((D100-C100)=2,"Double bogey","Other"))))),"  ")</f>
        <v>Double bogey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8</v>
      </c>
      <c r="E101" s="31" t="str">
        <f t="shared" si="63"/>
        <v>Other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9</v>
      </c>
      <c r="E102" s="31" t="str">
        <f t="shared" si="63"/>
        <v>Other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5</v>
      </c>
      <c r="E103" s="31" t="str">
        <f t="shared" si="63"/>
        <v>bogey</v>
      </c>
      <c r="H103" t="s">
        <v>9</v>
      </c>
      <c r="I103" s="25">
        <f>COUNTIF(E100:E108,"Par")</f>
        <v>0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4</v>
      </c>
      <c r="E104" s="31" t="str">
        <f t="shared" si="63"/>
        <v>bogey</v>
      </c>
      <c r="H104" t="s">
        <v>125</v>
      </c>
      <c r="I104" s="25">
        <f>COUNTIF(E100:E108,"bogey")</f>
        <v>2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7</v>
      </c>
      <c r="E105" s="31" t="str">
        <f t="shared" si="63"/>
        <v>Other</v>
      </c>
      <c r="H105" t="s">
        <v>126</v>
      </c>
      <c r="I105" s="25">
        <f>COUNTIF(E100:E108,"Double bogey")</f>
        <v>2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7</v>
      </c>
      <c r="E106" s="31" t="str">
        <f t="shared" si="63"/>
        <v>Other</v>
      </c>
      <c r="H106" t="s">
        <v>12</v>
      </c>
      <c r="I106" s="25">
        <f>COUNTIF(E100:E108,"Other")</f>
        <v>5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5</v>
      </c>
      <c r="E107" s="31" t="str">
        <f t="shared" si="63"/>
        <v>Double bogey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9</v>
      </c>
      <c r="E108" s="31" t="str">
        <f t="shared" si="63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8</v>
      </c>
      <c r="E111" s="31" t="str">
        <f t="shared" ref="E111:E119" si="65">IF(D111&lt;&gt;0,IF((D111-C111)=-1,"Birdie",IF((D111-C111)=-2,"Eagle",IF((D111-C111)=0,"Par",IF((D111-C111)=1,"bogey",IF((D111-C111)=2,"Double bogey","Other"))))),"  ")</f>
        <v>Other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6</v>
      </c>
      <c r="E112" s="31" t="str">
        <f t="shared" si="65"/>
        <v>Double bogey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6</v>
      </c>
      <c r="E113" s="31" t="str">
        <f t="shared" si="65"/>
        <v>Other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7</v>
      </c>
      <c r="E114" s="31" t="str">
        <f t="shared" si="65"/>
        <v>Other</v>
      </c>
      <c r="H114" t="s">
        <v>9</v>
      </c>
      <c r="I114" s="25">
        <f>COUNTIF(E111:E119,"Par")</f>
        <v>0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9</v>
      </c>
      <c r="E115" s="31" t="str">
        <f t="shared" si="65"/>
        <v>Other</v>
      </c>
      <c r="H115" t="s">
        <v>125</v>
      </c>
      <c r="I115" s="25">
        <f>COUNTIF(E111:E119,"bogey")</f>
        <v>1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4</v>
      </c>
      <c r="E116" s="31" t="str">
        <f t="shared" si="65"/>
        <v>bogey</v>
      </c>
      <c r="H116" t="s">
        <v>126</v>
      </c>
      <c r="I116" s="25">
        <f>COUNTIF(E111:E119,"Double bogey")</f>
        <v>1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8</v>
      </c>
      <c r="E117" s="31" t="str">
        <f t="shared" si="65"/>
        <v>Other</v>
      </c>
      <c r="H117" t="s">
        <v>12</v>
      </c>
      <c r="I117" s="25">
        <f>COUNTIF(E111:E119,"Other")</f>
        <v>7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7</v>
      </c>
      <c r="E118" s="31" t="str">
        <f t="shared" si="65"/>
        <v>Other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9</v>
      </c>
      <c r="E119" s="31" t="str">
        <f t="shared" si="65"/>
        <v>Other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7</v>
      </c>
      <c r="E122" s="31" t="str">
        <f t="shared" ref="E122:E130" si="67">IF(D122&lt;&gt;0,IF((D122-C122)=-1,"Birdie",IF((D122-C122)=-2,"Eagle",IF((D122-C122)=0,"Par",IF((D122-C122)=1,"bogey",IF((D122-C122)=2,"Double bogey","Other"))))),"  ")</f>
        <v>Other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8</v>
      </c>
      <c r="E123" s="31" t="str">
        <f t="shared" si="67"/>
        <v>Other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6</v>
      </c>
      <c r="E124" s="31" t="str">
        <f t="shared" si="67"/>
        <v>Double 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6</v>
      </c>
      <c r="E125" s="31" t="str">
        <f t="shared" si="67"/>
        <v>Double bogey</v>
      </c>
      <c r="H125" t="s">
        <v>9</v>
      </c>
      <c r="I125" s="25">
        <f>COUNTIF(E122:E130,"Par")</f>
        <v>1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4</v>
      </c>
      <c r="E126" s="31" t="str">
        <f t="shared" si="67"/>
        <v>bogey</v>
      </c>
      <c r="H126" t="s">
        <v>125</v>
      </c>
      <c r="I126" s="25">
        <f>COUNTIF(E122:E130,"bogey")</f>
        <v>2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7</v>
      </c>
      <c r="E127" s="31" t="str">
        <f t="shared" si="67"/>
        <v>Other</v>
      </c>
      <c r="H127" t="s">
        <v>126</v>
      </c>
      <c r="I127" s="25">
        <f>COUNTIF(E122:E130,"Double bogey")</f>
        <v>2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5</v>
      </c>
      <c r="E128" s="31" t="str">
        <f t="shared" si="67"/>
        <v>bogey</v>
      </c>
      <c r="H128" t="s">
        <v>12</v>
      </c>
      <c r="I128" s="25">
        <f>COUNTIF(E122:E130,"Other")</f>
        <v>4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3</v>
      </c>
      <c r="E129" s="31" t="str">
        <f t="shared" si="67"/>
        <v>Par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9</v>
      </c>
      <c r="E130" s="31" t="str">
        <f t="shared" si="67"/>
        <v>Other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0</v>
      </c>
      <c r="E133" s="31" t="str">
        <f t="shared" ref="E133:E141" si="69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0</v>
      </c>
      <c r="E134" s="31" t="str">
        <f t="shared" si="69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0</v>
      </c>
      <c r="E135" s="31" t="str">
        <f t="shared" si="69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0</v>
      </c>
      <c r="E136" s="31" t="str">
        <f t="shared" si="69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0</v>
      </c>
      <c r="E137" s="31" t="str">
        <f t="shared" si="69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0</v>
      </c>
      <c r="E138" s="31" t="str">
        <f t="shared" si="69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0</v>
      </c>
      <c r="E139" s="31" t="str">
        <f t="shared" si="69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0</v>
      </c>
      <c r="E140" s="31" t="str">
        <f t="shared" si="69"/>
        <v xml:space="preserve">  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0</v>
      </c>
      <c r="E141" s="31" t="str">
        <f t="shared" si="69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7</v>
      </c>
      <c r="E144" s="31" t="str">
        <f t="shared" ref="E144:E152" si="71">IF(D144&lt;&gt;0,IF((D144-C144)=-1,"Birdie",IF((D144-C144)=-2,"Eagle",IF((D144-C144)=0,"Par",IF((D144-C144)=1,"bogey",IF((D144-C144)=2,"Double bogey","Other"))))),"  ")</f>
        <v>Other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7</v>
      </c>
      <c r="E145" s="31" t="str">
        <f t="shared" si="71"/>
        <v>Other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4</v>
      </c>
      <c r="E146" s="31" t="str">
        <f t="shared" si="71"/>
        <v>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6</v>
      </c>
      <c r="E147" s="31" t="str">
        <f t="shared" si="71"/>
        <v>Double bogey</v>
      </c>
      <c r="H147" t="s">
        <v>9</v>
      </c>
      <c r="I147" s="25">
        <f>COUNTIF(E144:E152,"Par")</f>
        <v>0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9</v>
      </c>
      <c r="E148" s="31" t="str">
        <f t="shared" si="71"/>
        <v>Other</v>
      </c>
      <c r="H148" t="s">
        <v>125</v>
      </c>
      <c r="I148" s="25">
        <f>COUNTIF(E144:E152,"bogey")</f>
        <v>2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4</v>
      </c>
      <c r="E149" s="31" t="str">
        <f t="shared" si="71"/>
        <v>bogey</v>
      </c>
      <c r="H149" t="s">
        <v>126</v>
      </c>
      <c r="I149" s="25">
        <f>COUNTIF(E144:E152,"Double bogey")</f>
        <v>2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7</v>
      </c>
      <c r="E150" s="31" t="str">
        <f t="shared" si="71"/>
        <v>Double bogey</v>
      </c>
      <c r="H150" t="s">
        <v>12</v>
      </c>
      <c r="I150" s="25">
        <f>COUNTIF(E144:E152,"Other")</f>
        <v>5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8</v>
      </c>
      <c r="E151" s="31" t="str">
        <f t="shared" si="71"/>
        <v>Other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8</v>
      </c>
      <c r="E152" s="31" t="str">
        <f t="shared" si="71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6</v>
      </c>
      <c r="E155" s="31" t="str">
        <f t="shared" ref="E155:E163" si="73">IF(D155&lt;&gt;0,IF((D155-C155)=-1,"Birdie",IF((D155-C155)=-2,"Eagle",IF((D155-C155)=0,"Par",IF((D155-C155)=1,"bogey",IF((D155-C155)=2,"Double bogey","Other"))))),"  ")</f>
        <v>Double bogey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7</v>
      </c>
      <c r="E156" s="31" t="str">
        <f t="shared" si="73"/>
        <v>Other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6</v>
      </c>
      <c r="E157" s="31" t="str">
        <f t="shared" si="73"/>
        <v>Double 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7</v>
      </c>
      <c r="E158" s="31" t="str">
        <f t="shared" si="73"/>
        <v>Other</v>
      </c>
      <c r="H158" t="s">
        <v>9</v>
      </c>
      <c r="I158" s="25">
        <f>COUNTIF(E155:E163,"Par")</f>
        <v>0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7</v>
      </c>
      <c r="E159" s="31" t="str">
        <f t="shared" si="73"/>
        <v>Other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7</v>
      </c>
      <c r="E160" s="31" t="str">
        <f t="shared" si="73"/>
        <v>Other</v>
      </c>
      <c r="H160" t="s">
        <v>126</v>
      </c>
      <c r="I160" s="25">
        <f>COUNTIF(E155:E163,"Double bogey")</f>
        <v>3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8</v>
      </c>
      <c r="E161" s="31" t="str">
        <f t="shared" si="73"/>
        <v>Other</v>
      </c>
      <c r="H161" t="s">
        <v>12</v>
      </c>
      <c r="I161" s="25">
        <f>COUNTIF(E155:E163,"Other")</f>
        <v>6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5</v>
      </c>
      <c r="E162" s="31" t="str">
        <f t="shared" si="73"/>
        <v>Double bogey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10</v>
      </c>
      <c r="E163" s="31" t="str">
        <f t="shared" si="73"/>
        <v>Other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7</v>
      </c>
      <c r="E166" s="31" t="str">
        <f t="shared" ref="E166:E174" si="75">IF(D166&lt;&gt;0,IF((D166-C166)=-1,"Birdie",IF((D166-C166)=-2,"Eagle",IF((D166-C166)=0,"Par",IF((D166-C166)=1,"bogey",IF((D166-C166)=2,"Double bogey","Other"))))),"  ")</f>
        <v>Other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8</v>
      </c>
      <c r="E167" s="31" t="str">
        <f t="shared" si="75"/>
        <v>Other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6</v>
      </c>
      <c r="E168" s="31" t="str">
        <f t="shared" si="75"/>
        <v>Other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7</v>
      </c>
      <c r="E169" s="31" t="str">
        <f t="shared" si="75"/>
        <v>Other</v>
      </c>
      <c r="H169" t="s">
        <v>9</v>
      </c>
      <c r="I169" s="25">
        <f>COUNTIF(E166:E174,"Par")</f>
        <v>0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10</v>
      </c>
      <c r="E170" s="31" t="str">
        <f t="shared" si="75"/>
        <v>Other</v>
      </c>
      <c r="H170" t="s">
        <v>125</v>
      </c>
      <c r="I170" s="25">
        <f>COUNTIF(E166:E174,"bogey")</f>
        <v>0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5</v>
      </c>
      <c r="E171" s="31" t="str">
        <f t="shared" si="75"/>
        <v>Double bogey</v>
      </c>
      <c r="H171" t="s">
        <v>126</v>
      </c>
      <c r="I171" s="25">
        <f>COUNTIF(E166:E174,"Double bogey")</f>
        <v>2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9</v>
      </c>
      <c r="E172" s="31" t="str">
        <f t="shared" si="75"/>
        <v>Other</v>
      </c>
      <c r="H172" t="s">
        <v>12</v>
      </c>
      <c r="I172" s="25">
        <f>COUNTIF(E166:E174,"Other")</f>
        <v>7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6</v>
      </c>
      <c r="E173" s="31" t="str">
        <f t="shared" si="75"/>
        <v>Double bogey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8</v>
      </c>
      <c r="E174" s="31" t="str">
        <f t="shared" si="75"/>
        <v>Other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8</v>
      </c>
      <c r="E177" s="31" t="str">
        <f t="shared" ref="E177:E185" si="77">IF(D177&lt;&gt;0,IF((D177-C177)=-1,"Birdie",IF((D177-C177)=-2,"Eagle",IF((D177-C177)=0,"Par",IF((D177-C177)=1,"bogey",IF((D177-C177)=2,"Double bogey","Other"))))),"  ")</f>
        <v>Other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8</v>
      </c>
      <c r="E178" s="31" t="str">
        <f t="shared" si="77"/>
        <v>Other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7</v>
      </c>
      <c r="E179" s="31" t="str">
        <f t="shared" si="77"/>
        <v>Other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7</v>
      </c>
      <c r="E180" s="31" t="str">
        <f t="shared" si="77"/>
        <v>Other</v>
      </c>
      <c r="H180" t="s">
        <v>9</v>
      </c>
      <c r="I180" s="25">
        <f>COUNTIF(E177:E185,"Par")</f>
        <v>0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5</v>
      </c>
      <c r="E181" s="31" t="str">
        <f t="shared" si="77"/>
        <v>Double bogey</v>
      </c>
      <c r="H181" t="s">
        <v>125</v>
      </c>
      <c r="I181" s="25">
        <f>COUNTIF(E177:E185,"bogey")</f>
        <v>1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7</v>
      </c>
      <c r="E182" s="31" t="str">
        <f t="shared" si="77"/>
        <v>Other</v>
      </c>
      <c r="H182" t="s">
        <v>126</v>
      </c>
      <c r="I182" s="25">
        <f>COUNTIF(E177:E185,"Double bogey")</f>
        <v>1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7</v>
      </c>
      <c r="E183" s="31" t="str">
        <f t="shared" si="77"/>
        <v>Other</v>
      </c>
      <c r="H183" t="s">
        <v>12</v>
      </c>
      <c r="I183" s="25">
        <f>COUNTIF(E177:E185,"Other")</f>
        <v>7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4</v>
      </c>
      <c r="E184" s="31" t="str">
        <f t="shared" si="77"/>
        <v>bogey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9</v>
      </c>
      <c r="E185" s="31" t="str">
        <f t="shared" si="77"/>
        <v>Other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0</v>
      </c>
      <c r="E188" s="31" t="str">
        <f t="shared" ref="E188:E196" si="79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0</v>
      </c>
      <c r="E189" s="31" t="str">
        <f t="shared" si="79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0</v>
      </c>
      <c r="E190" s="31" t="str">
        <f t="shared" si="79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0</v>
      </c>
      <c r="E191" s="31" t="str">
        <f t="shared" si="79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0</v>
      </c>
      <c r="E192" s="31" t="str">
        <f t="shared" si="79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0</v>
      </c>
      <c r="E193" s="31" t="str">
        <f t="shared" si="79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0</v>
      </c>
      <c r="E194" s="31" t="str">
        <f t="shared" si="79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0</v>
      </c>
      <c r="E195" s="31" t="str">
        <f t="shared" si="79"/>
        <v xml:space="preserve">  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0</v>
      </c>
      <c r="E196" s="31" t="str">
        <f t="shared" si="79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7</v>
      </c>
      <c r="E199" s="31" t="str">
        <f t="shared" ref="E199:E207" si="81">IF(D199&lt;&gt;0,IF((D199-C199)=-1,"Birdie",IF((D199-C199)=-2,"Eagle",IF((D199-C199)=0,"Par",IF((D199-C199)=1,"bogey",IF((D199-C199)=2,"Double bogey","Other"))))),"  ")</f>
        <v>Other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9</v>
      </c>
      <c r="E200" s="31" t="str">
        <f t="shared" si="81"/>
        <v>Other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8</v>
      </c>
      <c r="E201" s="31" t="str">
        <f t="shared" si="81"/>
        <v>Other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7</v>
      </c>
      <c r="E202" s="31" t="str">
        <f t="shared" si="81"/>
        <v>Other</v>
      </c>
      <c r="H202" t="s">
        <v>9</v>
      </c>
      <c r="I202" s="25">
        <f>COUNTIF(E199:E207,"Par")</f>
        <v>0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5</v>
      </c>
      <c r="E203" s="31" t="str">
        <f t="shared" si="81"/>
        <v>Double bogey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9</v>
      </c>
      <c r="E204" s="31" t="str">
        <f t="shared" si="81"/>
        <v>Other</v>
      </c>
      <c r="H204" t="s">
        <v>126</v>
      </c>
      <c r="I204" s="25">
        <f>COUNTIF(E199:E207,"Double bogey")</f>
        <v>2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7</v>
      </c>
      <c r="E205" s="31" t="str">
        <f t="shared" si="81"/>
        <v>Other</v>
      </c>
      <c r="H205" t="s">
        <v>12</v>
      </c>
      <c r="I205" s="25">
        <f>COUNTIF(E199:E207,"Other")</f>
        <v>7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5</v>
      </c>
      <c r="E206" s="31" t="str">
        <f t="shared" si="81"/>
        <v>Double bogey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10</v>
      </c>
      <c r="E207" s="31" t="str">
        <f t="shared" si="81"/>
        <v>Other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8</v>
      </c>
      <c r="E210" s="31" t="str">
        <f t="shared" ref="E210:E218" si="83">IF(D210&lt;&gt;0,IF((D210-C210)=-1,"Birdie",IF((D210-C210)=-2,"Eagle",IF((D210-C210)=0,"Par",IF((D210-C210)=1,"bogey",IF((D210-C210)=2,"Double bogey","Other"))))),"  ")</f>
        <v>Other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7</v>
      </c>
      <c r="E211" s="31" t="str">
        <f t="shared" si="83"/>
        <v>Other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8</v>
      </c>
      <c r="E212" s="31" t="str">
        <f t="shared" si="83"/>
        <v>Other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8</v>
      </c>
      <c r="E213" s="31" t="str">
        <f t="shared" si="83"/>
        <v>Other</v>
      </c>
      <c r="H213" t="s">
        <v>9</v>
      </c>
      <c r="I213" s="25">
        <f>COUNTIF(E210:E218,"Par")</f>
        <v>0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7</v>
      </c>
      <c r="E214" s="31" t="str">
        <f t="shared" si="83"/>
        <v>Other</v>
      </c>
      <c r="H214" t="s">
        <v>125</v>
      </c>
      <c r="I214" s="25">
        <f>COUNTIF(E210:E218,"bogey")</f>
        <v>1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4</v>
      </c>
      <c r="E215" s="31" t="str">
        <f t="shared" si="83"/>
        <v>bogey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9</v>
      </c>
      <c r="E216" s="31" t="str">
        <f t="shared" si="83"/>
        <v>Other</v>
      </c>
      <c r="H216" t="s">
        <v>12</v>
      </c>
      <c r="I216" s="25">
        <f>COUNTIF(E210:E218,"Other")</f>
        <v>8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7</v>
      </c>
      <c r="E217" s="31" t="str">
        <f t="shared" si="83"/>
        <v>Other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10</v>
      </c>
      <c r="E218" s="31" t="str">
        <f t="shared" si="83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N218"/>
  <sheetViews>
    <sheetView topLeftCell="A26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7</v>
      </c>
      <c r="E7" s="15">
        <f t="shared" ref="E7:E15" si="1">IF((D7-C7)&gt;3,C7+3,D7)</f>
        <v>7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7</v>
      </c>
      <c r="Q7" s="15">
        <f t="shared" ref="Q7:Q15" si="5">IF((P7-O7)&gt;3,O7+3,P7)</f>
        <v>7</v>
      </c>
      <c r="R7" s="2">
        <v>0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6</v>
      </c>
      <c r="W7" s="15">
        <f t="shared" ref="W7:W15" si="7">IF((V7-U7)&gt;3,U7+3,V7)</f>
        <v>6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1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1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7</v>
      </c>
      <c r="BG7" s="15">
        <f t="shared" ref="BG7:BG15" si="19">IF((BF7-BE7)&gt;3,BE7+3,BF7)</f>
        <v>7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7</v>
      </c>
      <c r="BM7" s="15">
        <f t="shared" ref="BM7:BM15" si="21">IF((BL7-BK7)&gt;3,BK7+3,BL7)</f>
        <v>7</v>
      </c>
      <c r="BN7" s="2">
        <v>0.5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7</v>
      </c>
      <c r="BS7" s="15">
        <f t="shared" ref="BS7:BS15" si="23">IF((BR7-BQ7)&gt;3,BQ7+3,BR7)</f>
        <v>7</v>
      </c>
      <c r="BT7" s="2">
        <v>0.5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10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6</v>
      </c>
      <c r="E8" s="15">
        <f t="shared" si="1"/>
        <v>6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0.5</v>
      </c>
      <c r="M8" s="9"/>
      <c r="N8" s="16">
        <f t="shared" ref="N8:N15" si="32">+N7+1</f>
        <v>11</v>
      </c>
      <c r="O8" s="15">
        <f t="shared" si="4"/>
        <v>4</v>
      </c>
      <c r="P8" s="15">
        <v>8</v>
      </c>
      <c r="Q8" s="15">
        <f t="shared" si="5"/>
        <v>7</v>
      </c>
      <c r="R8" s="2">
        <v>0</v>
      </c>
      <c r="S8" s="9"/>
      <c r="T8" s="16">
        <f t="shared" ref="T8:T15" si="33">+T7+1</f>
        <v>11</v>
      </c>
      <c r="U8" s="15">
        <f t="shared" si="6"/>
        <v>4</v>
      </c>
      <c r="V8" s="15">
        <v>7</v>
      </c>
      <c r="W8" s="15">
        <f t="shared" si="7"/>
        <v>7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>
        <v>6</v>
      </c>
      <c r="AC8" s="15">
        <f t="shared" si="9"/>
        <v>6</v>
      </c>
      <c r="AD8" s="2">
        <v>1</v>
      </c>
      <c r="AE8" s="9"/>
      <c r="AF8" s="16">
        <f t="shared" ref="AF8:AF15" si="35">+AF7+1</f>
        <v>11</v>
      </c>
      <c r="AG8" s="15">
        <f t="shared" si="10"/>
        <v>4</v>
      </c>
      <c r="AH8" s="15">
        <v>6</v>
      </c>
      <c r="AI8" s="15">
        <f t="shared" si="11"/>
        <v>6</v>
      </c>
      <c r="AJ8" s="2">
        <v>0.5</v>
      </c>
      <c r="AK8" s="9"/>
      <c r="AL8" s="16">
        <f t="shared" ref="AL8:AL15" si="36">+AL7+1</f>
        <v>2</v>
      </c>
      <c r="AM8" s="15">
        <f t="shared" si="12"/>
        <v>4</v>
      </c>
      <c r="AN8" s="15">
        <v>6</v>
      </c>
      <c r="AO8" s="15">
        <f t="shared" si="13"/>
        <v>6</v>
      </c>
      <c r="AP8" s="2">
        <v>1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6</v>
      </c>
      <c r="BA8" s="15">
        <f t="shared" si="17"/>
        <v>6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>
        <v>7</v>
      </c>
      <c r="BG8" s="15">
        <f t="shared" si="19"/>
        <v>7</v>
      </c>
      <c r="BH8" s="2">
        <v>0.5</v>
      </c>
      <c r="BI8" s="9"/>
      <c r="BJ8" s="16">
        <f t="shared" ref="BJ8:BJ15" si="40">+BJ7+1</f>
        <v>11</v>
      </c>
      <c r="BK8" s="15">
        <f t="shared" si="20"/>
        <v>4</v>
      </c>
      <c r="BL8" s="15">
        <v>7</v>
      </c>
      <c r="BM8" s="15">
        <f t="shared" si="21"/>
        <v>7</v>
      </c>
      <c r="BN8" s="2">
        <v>0.5</v>
      </c>
      <c r="BO8" s="9"/>
      <c r="BP8" s="16">
        <f t="shared" ref="BP8:BP15" si="41">+BP7+1</f>
        <v>2</v>
      </c>
      <c r="BQ8" s="15">
        <f t="shared" si="22"/>
        <v>4</v>
      </c>
      <c r="BR8" s="15">
        <v>6</v>
      </c>
      <c r="BS8" s="15">
        <f t="shared" si="23"/>
        <v>6</v>
      </c>
      <c r="BT8" s="2">
        <v>1</v>
      </c>
      <c r="BU8" s="9"/>
      <c r="BV8" s="16">
        <f t="shared" ref="BV8:BV15" si="42">+BV7+1</f>
        <v>11</v>
      </c>
      <c r="BW8" s="15">
        <f t="shared" si="24"/>
        <v>4</v>
      </c>
      <c r="BX8" s="15">
        <v>6</v>
      </c>
      <c r="BY8" s="15">
        <f t="shared" si="25"/>
        <v>6</v>
      </c>
      <c r="BZ8" s="2">
        <v>1</v>
      </c>
      <c r="CA8" s="9"/>
      <c r="CB8" s="16">
        <f t="shared" ref="CB8:CB15" si="43">+CB7+1</f>
        <v>2</v>
      </c>
      <c r="CC8" s="15">
        <f t="shared" si="26"/>
        <v>4</v>
      </c>
      <c r="CD8" s="15">
        <v>7</v>
      </c>
      <c r="CE8" s="15">
        <f t="shared" si="27"/>
        <v>7</v>
      </c>
      <c r="CF8" s="2">
        <v>1</v>
      </c>
      <c r="CG8" s="9"/>
      <c r="CH8" s="16">
        <f t="shared" ref="CH8:CH15" si="44">+CH7+1</f>
        <v>11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3</v>
      </c>
      <c r="E9" s="15">
        <f t="shared" si="1"/>
        <v>3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6</v>
      </c>
      <c r="K9" s="15">
        <f t="shared" si="3"/>
        <v>6</v>
      </c>
      <c r="L9" s="2">
        <v>0</v>
      </c>
      <c r="M9" s="9"/>
      <c r="N9" s="16">
        <f t="shared" si="32"/>
        <v>12</v>
      </c>
      <c r="O9" s="15">
        <f t="shared" si="4"/>
        <v>3</v>
      </c>
      <c r="P9" s="15">
        <v>3</v>
      </c>
      <c r="Q9" s="15">
        <f t="shared" si="5"/>
        <v>3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>
        <v>4</v>
      </c>
      <c r="W9" s="15">
        <f t="shared" si="7"/>
        <v>4</v>
      </c>
      <c r="X9" s="2">
        <v>0.5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0.5</v>
      </c>
      <c r="AE9" s="9"/>
      <c r="AF9" s="16">
        <f t="shared" si="35"/>
        <v>12</v>
      </c>
      <c r="AG9" s="15">
        <f t="shared" si="10"/>
        <v>3</v>
      </c>
      <c r="AH9" s="15">
        <v>4</v>
      </c>
      <c r="AI9" s="15">
        <f t="shared" si="11"/>
        <v>4</v>
      </c>
      <c r="AJ9" s="2">
        <v>0</v>
      </c>
      <c r="AK9" s="9"/>
      <c r="AL9" s="16">
        <f t="shared" si="36"/>
        <v>3</v>
      </c>
      <c r="AM9" s="15">
        <f t="shared" si="12"/>
        <v>4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>
        <v>5</v>
      </c>
      <c r="BA9" s="15">
        <f t="shared" si="17"/>
        <v>5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>
        <v>5</v>
      </c>
      <c r="BG9" s="15">
        <f t="shared" si="19"/>
        <v>5</v>
      </c>
      <c r="BH9" s="2">
        <v>1</v>
      </c>
      <c r="BI9" s="9"/>
      <c r="BJ9" s="16">
        <f t="shared" si="40"/>
        <v>12</v>
      </c>
      <c r="BK9" s="15">
        <f t="shared" si="20"/>
        <v>3</v>
      </c>
      <c r="BL9" s="15">
        <v>4</v>
      </c>
      <c r="BM9" s="15">
        <f t="shared" si="21"/>
        <v>4</v>
      </c>
      <c r="BN9" s="2">
        <v>1</v>
      </c>
      <c r="BO9" s="9"/>
      <c r="BP9" s="16">
        <f t="shared" si="41"/>
        <v>3</v>
      </c>
      <c r="BQ9" s="15">
        <f t="shared" si="22"/>
        <v>4</v>
      </c>
      <c r="BR9" s="15">
        <v>6</v>
      </c>
      <c r="BS9" s="15">
        <f t="shared" si="23"/>
        <v>6</v>
      </c>
      <c r="BT9" s="2">
        <v>0.5</v>
      </c>
      <c r="BU9" s="9"/>
      <c r="BV9" s="16">
        <f t="shared" si="42"/>
        <v>12</v>
      </c>
      <c r="BW9" s="15">
        <f t="shared" si="24"/>
        <v>3</v>
      </c>
      <c r="BX9" s="15">
        <v>4</v>
      </c>
      <c r="BY9" s="15">
        <f t="shared" si="25"/>
        <v>4</v>
      </c>
      <c r="BZ9" s="2">
        <v>0</v>
      </c>
      <c r="CA9" s="9"/>
      <c r="CB9" s="16">
        <f t="shared" si="43"/>
        <v>3</v>
      </c>
      <c r="CC9" s="15">
        <f t="shared" si="26"/>
        <v>4</v>
      </c>
      <c r="CD9" s="15">
        <v>5</v>
      </c>
      <c r="CE9" s="15">
        <f t="shared" si="27"/>
        <v>5</v>
      </c>
      <c r="CF9" s="2">
        <v>1</v>
      </c>
      <c r="CG9" s="9"/>
      <c r="CH9" s="16">
        <f t="shared" si="44"/>
        <v>12</v>
      </c>
      <c r="CI9" s="15">
        <f t="shared" si="28"/>
        <v>3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7</v>
      </c>
      <c r="E10" s="15">
        <f t="shared" si="1"/>
        <v>7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0</v>
      </c>
      <c r="M10" s="9"/>
      <c r="N10" s="16">
        <f t="shared" si="32"/>
        <v>13</v>
      </c>
      <c r="O10" s="15">
        <f t="shared" si="4"/>
        <v>4</v>
      </c>
      <c r="P10" s="15">
        <v>7</v>
      </c>
      <c r="Q10" s="15">
        <f t="shared" si="5"/>
        <v>7</v>
      </c>
      <c r="R10" s="2">
        <v>0</v>
      </c>
      <c r="S10" s="9"/>
      <c r="T10" s="16">
        <f t="shared" si="33"/>
        <v>13</v>
      </c>
      <c r="U10" s="15">
        <f t="shared" si="6"/>
        <v>4</v>
      </c>
      <c r="V10" s="15">
        <v>7</v>
      </c>
      <c r="W10" s="15">
        <f t="shared" si="7"/>
        <v>7</v>
      </c>
      <c r="X10" s="2">
        <v>0</v>
      </c>
      <c r="Y10" s="9"/>
      <c r="Z10" s="16">
        <f t="shared" si="34"/>
        <v>4</v>
      </c>
      <c r="AA10" s="15">
        <f t="shared" si="8"/>
        <v>4</v>
      </c>
      <c r="AB10" s="15">
        <v>5</v>
      </c>
      <c r="AC10" s="15">
        <f t="shared" si="9"/>
        <v>5</v>
      </c>
      <c r="AD10" s="2">
        <v>1</v>
      </c>
      <c r="AE10" s="9"/>
      <c r="AF10" s="16">
        <f t="shared" si="35"/>
        <v>13</v>
      </c>
      <c r="AG10" s="15">
        <f t="shared" si="10"/>
        <v>4</v>
      </c>
      <c r="AH10" s="15">
        <v>5</v>
      </c>
      <c r="AI10" s="15">
        <f t="shared" si="11"/>
        <v>5</v>
      </c>
      <c r="AJ10" s="2">
        <v>1</v>
      </c>
      <c r="AK10" s="9"/>
      <c r="AL10" s="16">
        <f t="shared" si="36"/>
        <v>4</v>
      </c>
      <c r="AM10" s="15">
        <f t="shared" si="12"/>
        <v>4</v>
      </c>
      <c r="AN10" s="15">
        <v>6</v>
      </c>
      <c r="AO10" s="15">
        <f t="shared" si="13"/>
        <v>6</v>
      </c>
      <c r="AP10" s="2">
        <v>0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>
        <v>7</v>
      </c>
      <c r="BA10" s="15">
        <f t="shared" si="17"/>
        <v>7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5</v>
      </c>
      <c r="BG10" s="15">
        <f t="shared" si="19"/>
        <v>5</v>
      </c>
      <c r="BH10" s="2">
        <v>1</v>
      </c>
      <c r="BI10" s="9"/>
      <c r="BJ10" s="16">
        <f t="shared" si="40"/>
        <v>13</v>
      </c>
      <c r="BK10" s="15">
        <f t="shared" si="20"/>
        <v>4</v>
      </c>
      <c r="BL10" s="15">
        <v>7</v>
      </c>
      <c r="BM10" s="15">
        <f t="shared" si="21"/>
        <v>7</v>
      </c>
      <c r="BN10" s="2">
        <v>0</v>
      </c>
      <c r="BO10" s="9"/>
      <c r="BP10" s="16">
        <f t="shared" si="41"/>
        <v>4</v>
      </c>
      <c r="BQ10" s="15">
        <f t="shared" si="22"/>
        <v>4</v>
      </c>
      <c r="BR10" s="15">
        <v>5</v>
      </c>
      <c r="BS10" s="15">
        <f t="shared" si="23"/>
        <v>5</v>
      </c>
      <c r="BT10" s="2">
        <v>0</v>
      </c>
      <c r="BU10" s="9"/>
      <c r="BV10" s="16">
        <f t="shared" si="42"/>
        <v>13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4</v>
      </c>
      <c r="CC10" s="15">
        <f t="shared" si="26"/>
        <v>4</v>
      </c>
      <c r="CD10" s="15">
        <v>5</v>
      </c>
      <c r="CE10" s="15">
        <f t="shared" si="27"/>
        <v>5</v>
      </c>
      <c r="CF10" s="2">
        <v>1</v>
      </c>
      <c r="CG10" s="9"/>
      <c r="CH10" s="16">
        <f t="shared" si="44"/>
        <v>13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7</v>
      </c>
      <c r="E11" s="15">
        <f t="shared" si="1"/>
        <v>7</v>
      </c>
      <c r="F11" s="2">
        <v>0.5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0.5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0</v>
      </c>
      <c r="S11" s="9"/>
      <c r="T11" s="16">
        <f t="shared" si="33"/>
        <v>14</v>
      </c>
      <c r="U11" s="15">
        <f t="shared" si="6"/>
        <v>4</v>
      </c>
      <c r="V11" s="15">
        <v>6</v>
      </c>
      <c r="W11" s="15">
        <f t="shared" si="7"/>
        <v>6</v>
      </c>
      <c r="X11" s="2">
        <v>0</v>
      </c>
      <c r="Y11" s="9"/>
      <c r="Z11" s="16">
        <f t="shared" si="34"/>
        <v>5</v>
      </c>
      <c r="AA11" s="15">
        <f t="shared" si="8"/>
        <v>3</v>
      </c>
      <c r="AB11" s="15">
        <v>5</v>
      </c>
      <c r="AC11" s="15">
        <f t="shared" si="9"/>
        <v>5</v>
      </c>
      <c r="AD11" s="2">
        <v>0</v>
      </c>
      <c r="AE11" s="9"/>
      <c r="AF11" s="16">
        <f t="shared" si="35"/>
        <v>14</v>
      </c>
      <c r="AG11" s="15">
        <f t="shared" si="10"/>
        <v>4</v>
      </c>
      <c r="AH11" s="15">
        <v>6</v>
      </c>
      <c r="AI11" s="15">
        <f t="shared" si="11"/>
        <v>6</v>
      </c>
      <c r="AJ11" s="2">
        <v>0</v>
      </c>
      <c r="AK11" s="9"/>
      <c r="AL11" s="16">
        <f t="shared" si="36"/>
        <v>5</v>
      </c>
      <c r="AM11" s="15">
        <f t="shared" si="12"/>
        <v>3</v>
      </c>
      <c r="AN11" s="15">
        <v>5</v>
      </c>
      <c r="AO11" s="15">
        <f t="shared" si="13"/>
        <v>5</v>
      </c>
      <c r="AP11" s="2">
        <v>0.5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>
        <v>8</v>
      </c>
      <c r="BA11" s="15">
        <f t="shared" si="17"/>
        <v>7</v>
      </c>
      <c r="BB11" s="2">
        <v>0</v>
      </c>
      <c r="BC11" s="9"/>
      <c r="BD11" s="16">
        <f t="shared" si="39"/>
        <v>5</v>
      </c>
      <c r="BE11" s="15">
        <f t="shared" si="18"/>
        <v>3</v>
      </c>
      <c r="BF11" s="15">
        <v>4</v>
      </c>
      <c r="BG11" s="15">
        <f t="shared" si="19"/>
        <v>4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>
        <v>6</v>
      </c>
      <c r="BM11" s="15">
        <f t="shared" si="21"/>
        <v>6</v>
      </c>
      <c r="BN11" s="2">
        <v>0.5</v>
      </c>
      <c r="BO11" s="9"/>
      <c r="BP11" s="16">
        <f t="shared" si="41"/>
        <v>5</v>
      </c>
      <c r="BQ11" s="15">
        <f t="shared" si="22"/>
        <v>3</v>
      </c>
      <c r="BR11" s="15">
        <v>4</v>
      </c>
      <c r="BS11" s="15">
        <f t="shared" si="23"/>
        <v>4</v>
      </c>
      <c r="BT11" s="2">
        <v>0</v>
      </c>
      <c r="BU11" s="9"/>
      <c r="BV11" s="16">
        <f t="shared" si="42"/>
        <v>14</v>
      </c>
      <c r="BW11" s="15">
        <f t="shared" si="24"/>
        <v>4</v>
      </c>
      <c r="BX11" s="15">
        <v>6</v>
      </c>
      <c r="BY11" s="15">
        <f t="shared" si="25"/>
        <v>6</v>
      </c>
      <c r="BZ11" s="2">
        <v>1</v>
      </c>
      <c r="CA11" s="9"/>
      <c r="CB11" s="16">
        <f t="shared" si="43"/>
        <v>5</v>
      </c>
      <c r="CC11" s="15">
        <f t="shared" si="26"/>
        <v>3</v>
      </c>
      <c r="CD11" s="15">
        <v>3</v>
      </c>
      <c r="CE11" s="15">
        <f t="shared" si="27"/>
        <v>3</v>
      </c>
      <c r="CF11" s="2">
        <v>1</v>
      </c>
      <c r="CG11" s="9"/>
      <c r="CH11" s="16">
        <f t="shared" si="44"/>
        <v>14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0</v>
      </c>
      <c r="G12" s="9"/>
      <c r="H12" s="16">
        <f t="shared" si="31"/>
        <v>6</v>
      </c>
      <c r="I12" s="15">
        <f t="shared" si="2"/>
        <v>4</v>
      </c>
      <c r="J12" s="15">
        <v>6</v>
      </c>
      <c r="K12" s="15">
        <f t="shared" si="3"/>
        <v>6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6</v>
      </c>
      <c r="Q12" s="15">
        <f t="shared" si="5"/>
        <v>6</v>
      </c>
      <c r="R12" s="2">
        <v>0</v>
      </c>
      <c r="S12" s="9"/>
      <c r="T12" s="16">
        <f t="shared" si="33"/>
        <v>15</v>
      </c>
      <c r="U12" s="15">
        <f t="shared" si="6"/>
        <v>3</v>
      </c>
      <c r="V12" s="15">
        <v>3</v>
      </c>
      <c r="W12" s="15">
        <f t="shared" si="7"/>
        <v>3</v>
      </c>
      <c r="X12" s="2">
        <v>1</v>
      </c>
      <c r="Y12" s="9"/>
      <c r="Z12" s="16">
        <f t="shared" si="34"/>
        <v>6</v>
      </c>
      <c r="AA12" s="15">
        <f t="shared" si="8"/>
        <v>4</v>
      </c>
      <c r="AB12" s="15">
        <v>5</v>
      </c>
      <c r="AC12" s="15">
        <f t="shared" si="9"/>
        <v>5</v>
      </c>
      <c r="AD12" s="2">
        <v>1</v>
      </c>
      <c r="AE12" s="9"/>
      <c r="AF12" s="16">
        <f t="shared" si="35"/>
        <v>15</v>
      </c>
      <c r="AG12" s="15">
        <f t="shared" si="10"/>
        <v>3</v>
      </c>
      <c r="AH12" s="15">
        <v>5</v>
      </c>
      <c r="AI12" s="15">
        <f t="shared" si="11"/>
        <v>5</v>
      </c>
      <c r="AJ12" s="2">
        <v>0</v>
      </c>
      <c r="AK12" s="9"/>
      <c r="AL12" s="16">
        <f t="shared" si="36"/>
        <v>6</v>
      </c>
      <c r="AM12" s="15">
        <f t="shared" si="12"/>
        <v>4</v>
      </c>
      <c r="AN12" s="15">
        <v>6</v>
      </c>
      <c r="AO12" s="15">
        <f t="shared" si="13"/>
        <v>6</v>
      </c>
      <c r="AP12" s="2"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>
        <v>3</v>
      </c>
      <c r="BA12" s="15">
        <f t="shared" si="17"/>
        <v>3</v>
      </c>
      <c r="BB12" s="2">
        <v>0.5</v>
      </c>
      <c r="BC12" s="9"/>
      <c r="BD12" s="16">
        <f t="shared" si="39"/>
        <v>6</v>
      </c>
      <c r="BE12" s="15">
        <f t="shared" si="18"/>
        <v>4</v>
      </c>
      <c r="BF12" s="15">
        <v>6</v>
      </c>
      <c r="BG12" s="15">
        <f t="shared" si="19"/>
        <v>6</v>
      </c>
      <c r="BH12" s="2">
        <v>1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1</v>
      </c>
      <c r="BO12" s="9"/>
      <c r="BP12" s="16">
        <f t="shared" si="41"/>
        <v>6</v>
      </c>
      <c r="BQ12" s="15">
        <f t="shared" si="22"/>
        <v>4</v>
      </c>
      <c r="BR12" s="15">
        <v>5</v>
      </c>
      <c r="BS12" s="15">
        <f t="shared" si="23"/>
        <v>5</v>
      </c>
      <c r="BT12" s="2">
        <v>1</v>
      </c>
      <c r="BU12" s="9"/>
      <c r="BV12" s="16">
        <f t="shared" si="42"/>
        <v>15</v>
      </c>
      <c r="BW12" s="15">
        <f t="shared" si="24"/>
        <v>3</v>
      </c>
      <c r="BX12" s="15">
        <v>3</v>
      </c>
      <c r="BY12" s="15">
        <f t="shared" si="25"/>
        <v>3</v>
      </c>
      <c r="BZ12" s="2">
        <v>1</v>
      </c>
      <c r="CA12" s="9"/>
      <c r="CB12" s="16">
        <f t="shared" si="43"/>
        <v>6</v>
      </c>
      <c r="CC12" s="15">
        <f t="shared" si="26"/>
        <v>4</v>
      </c>
      <c r="CD12" s="15">
        <v>7</v>
      </c>
      <c r="CE12" s="15">
        <f t="shared" si="27"/>
        <v>7</v>
      </c>
      <c r="CF12" s="2">
        <v>1</v>
      </c>
      <c r="CG12" s="9"/>
      <c r="CH12" s="16">
        <f t="shared" si="44"/>
        <v>15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7</v>
      </c>
      <c r="E13" s="15">
        <f t="shared" si="1"/>
        <v>7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1</v>
      </c>
      <c r="M13" s="9"/>
      <c r="N13" s="16">
        <f t="shared" si="32"/>
        <v>16</v>
      </c>
      <c r="O13" s="15">
        <f t="shared" si="4"/>
        <v>5</v>
      </c>
      <c r="P13" s="15">
        <v>7</v>
      </c>
      <c r="Q13" s="15">
        <f t="shared" si="5"/>
        <v>7</v>
      </c>
      <c r="R13" s="2">
        <v>1</v>
      </c>
      <c r="S13" s="9"/>
      <c r="T13" s="16">
        <f t="shared" si="33"/>
        <v>16</v>
      </c>
      <c r="U13" s="15">
        <f t="shared" si="6"/>
        <v>5</v>
      </c>
      <c r="V13" s="15">
        <v>7</v>
      </c>
      <c r="W13" s="15">
        <f t="shared" si="7"/>
        <v>7</v>
      </c>
      <c r="X13" s="2">
        <v>1</v>
      </c>
      <c r="Y13" s="9"/>
      <c r="Z13" s="16">
        <f t="shared" si="34"/>
        <v>7</v>
      </c>
      <c r="AA13" s="15">
        <f t="shared" si="8"/>
        <v>4</v>
      </c>
      <c r="AB13" s="15">
        <v>5</v>
      </c>
      <c r="AC13" s="15">
        <f t="shared" si="9"/>
        <v>5</v>
      </c>
      <c r="AD13" s="2">
        <v>1</v>
      </c>
      <c r="AE13" s="9"/>
      <c r="AF13" s="16">
        <f t="shared" si="35"/>
        <v>16</v>
      </c>
      <c r="AG13" s="15">
        <f t="shared" si="10"/>
        <v>5</v>
      </c>
      <c r="AH13" s="15">
        <v>7</v>
      </c>
      <c r="AI13" s="15">
        <f t="shared" si="11"/>
        <v>7</v>
      </c>
      <c r="AJ13" s="2">
        <v>0.5</v>
      </c>
      <c r="AK13" s="9"/>
      <c r="AL13" s="16">
        <f t="shared" si="36"/>
        <v>7</v>
      </c>
      <c r="AM13" s="15">
        <f t="shared" si="12"/>
        <v>4</v>
      </c>
      <c r="AN13" s="15">
        <v>6</v>
      </c>
      <c r="AO13" s="15">
        <f t="shared" si="13"/>
        <v>6</v>
      </c>
      <c r="AP13" s="2">
        <v>0.5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>
        <v>7</v>
      </c>
      <c r="BA13" s="15">
        <f t="shared" si="17"/>
        <v>7</v>
      </c>
      <c r="BB13" s="2">
        <v>0</v>
      </c>
      <c r="BC13" s="9"/>
      <c r="BD13" s="16">
        <f t="shared" si="39"/>
        <v>7</v>
      </c>
      <c r="BE13" s="15">
        <f t="shared" si="18"/>
        <v>4</v>
      </c>
      <c r="BF13" s="15">
        <v>4</v>
      </c>
      <c r="BG13" s="15">
        <f t="shared" si="19"/>
        <v>4</v>
      </c>
      <c r="BH13" s="2">
        <v>1</v>
      </c>
      <c r="BI13" s="9"/>
      <c r="BJ13" s="16">
        <f t="shared" si="40"/>
        <v>16</v>
      </c>
      <c r="BK13" s="15">
        <f t="shared" si="20"/>
        <v>5</v>
      </c>
      <c r="BL13" s="15">
        <v>11</v>
      </c>
      <c r="BM13" s="15">
        <f t="shared" si="21"/>
        <v>8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6</v>
      </c>
      <c r="BS13" s="15">
        <f t="shared" si="23"/>
        <v>6</v>
      </c>
      <c r="BT13" s="2">
        <v>0.5</v>
      </c>
      <c r="BU13" s="9"/>
      <c r="BV13" s="16">
        <f t="shared" si="42"/>
        <v>16</v>
      </c>
      <c r="BW13" s="15">
        <f t="shared" si="24"/>
        <v>5</v>
      </c>
      <c r="BX13" s="15">
        <v>7</v>
      </c>
      <c r="BY13" s="15">
        <f t="shared" si="25"/>
        <v>7</v>
      </c>
      <c r="BZ13" s="2">
        <v>0</v>
      </c>
      <c r="CA13" s="9"/>
      <c r="CB13" s="16">
        <f t="shared" si="43"/>
        <v>7</v>
      </c>
      <c r="CC13" s="15">
        <f t="shared" si="26"/>
        <v>4</v>
      </c>
      <c r="CD13" s="15">
        <v>5</v>
      </c>
      <c r="CE13" s="15">
        <f t="shared" si="27"/>
        <v>5</v>
      </c>
      <c r="CF13" s="2">
        <v>1</v>
      </c>
      <c r="CG13" s="9"/>
      <c r="CH13" s="16">
        <f t="shared" si="44"/>
        <v>16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5</v>
      </c>
      <c r="E14" s="15">
        <f t="shared" si="1"/>
        <v>5</v>
      </c>
      <c r="F14" s="2">
        <v>0.5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6</v>
      </c>
      <c r="Q14" s="15">
        <f t="shared" si="5"/>
        <v>6</v>
      </c>
      <c r="R14" s="2">
        <v>1</v>
      </c>
      <c r="S14" s="9"/>
      <c r="T14" s="16">
        <f t="shared" si="33"/>
        <v>17</v>
      </c>
      <c r="U14" s="15">
        <f t="shared" si="6"/>
        <v>4</v>
      </c>
      <c r="V14" s="15">
        <v>7</v>
      </c>
      <c r="W14" s="15">
        <f t="shared" si="7"/>
        <v>7</v>
      </c>
      <c r="X14" s="2">
        <v>0</v>
      </c>
      <c r="Y14" s="9"/>
      <c r="Z14" s="16">
        <f t="shared" si="34"/>
        <v>8</v>
      </c>
      <c r="AA14" s="15">
        <f t="shared" si="8"/>
        <v>3</v>
      </c>
      <c r="AB14" s="15">
        <v>4</v>
      </c>
      <c r="AC14" s="15">
        <f t="shared" si="9"/>
        <v>4</v>
      </c>
      <c r="AD14" s="2">
        <v>0.5</v>
      </c>
      <c r="AE14" s="9"/>
      <c r="AF14" s="16">
        <f t="shared" si="35"/>
        <v>17</v>
      </c>
      <c r="AG14" s="15">
        <f t="shared" si="10"/>
        <v>4</v>
      </c>
      <c r="AH14" s="15">
        <v>5</v>
      </c>
      <c r="AI14" s="15">
        <f t="shared" si="11"/>
        <v>5</v>
      </c>
      <c r="AJ14" s="2">
        <v>1</v>
      </c>
      <c r="AK14" s="9"/>
      <c r="AL14" s="16">
        <f t="shared" si="36"/>
        <v>8</v>
      </c>
      <c r="AM14" s="15">
        <f t="shared" si="12"/>
        <v>3</v>
      </c>
      <c r="AN14" s="15">
        <v>4</v>
      </c>
      <c r="AO14" s="15">
        <f t="shared" si="13"/>
        <v>4</v>
      </c>
      <c r="AP14" s="2">
        <v>0.5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>
        <v>6</v>
      </c>
      <c r="BA14" s="15">
        <f t="shared" si="17"/>
        <v>6</v>
      </c>
      <c r="BB14" s="2">
        <v>0.5</v>
      </c>
      <c r="BC14" s="9"/>
      <c r="BD14" s="16">
        <f t="shared" si="39"/>
        <v>8</v>
      </c>
      <c r="BE14" s="15">
        <f t="shared" si="18"/>
        <v>3</v>
      </c>
      <c r="BF14" s="15">
        <v>4</v>
      </c>
      <c r="BG14" s="15">
        <f t="shared" si="19"/>
        <v>4</v>
      </c>
      <c r="BH14" s="2">
        <v>0.5</v>
      </c>
      <c r="BI14" s="9"/>
      <c r="BJ14" s="16">
        <f t="shared" si="40"/>
        <v>17</v>
      </c>
      <c r="BK14" s="15">
        <f t="shared" si="20"/>
        <v>4</v>
      </c>
      <c r="BL14" s="15">
        <v>7</v>
      </c>
      <c r="BM14" s="15">
        <f t="shared" si="21"/>
        <v>7</v>
      </c>
      <c r="BN14" s="2">
        <v>0</v>
      </c>
      <c r="BO14" s="9"/>
      <c r="BP14" s="16">
        <f t="shared" si="41"/>
        <v>8</v>
      </c>
      <c r="BQ14" s="15">
        <f t="shared" si="22"/>
        <v>3</v>
      </c>
      <c r="BR14" s="15">
        <v>4</v>
      </c>
      <c r="BS14" s="15">
        <f t="shared" si="23"/>
        <v>4</v>
      </c>
      <c r="BT14" s="2">
        <v>0.5</v>
      </c>
      <c r="BU14" s="9"/>
      <c r="BV14" s="16">
        <f t="shared" si="42"/>
        <v>17</v>
      </c>
      <c r="BW14" s="15">
        <f t="shared" si="24"/>
        <v>4</v>
      </c>
      <c r="BX14" s="15">
        <v>5</v>
      </c>
      <c r="BY14" s="15">
        <f t="shared" si="25"/>
        <v>5</v>
      </c>
      <c r="BZ14" s="2">
        <v>1</v>
      </c>
      <c r="CA14" s="9"/>
      <c r="CB14" s="16">
        <f t="shared" si="43"/>
        <v>8</v>
      </c>
      <c r="CC14" s="15">
        <f t="shared" si="26"/>
        <v>3</v>
      </c>
      <c r="CD14" s="15">
        <v>3</v>
      </c>
      <c r="CE14" s="15">
        <f t="shared" si="27"/>
        <v>3</v>
      </c>
      <c r="CF14" s="2">
        <v>1</v>
      </c>
      <c r="CG14" s="9"/>
      <c r="CH14" s="16">
        <f t="shared" si="44"/>
        <v>17</v>
      </c>
      <c r="CI14" s="15">
        <f t="shared" si="28"/>
        <v>4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0</v>
      </c>
      <c r="S15" s="9"/>
      <c r="T15" s="16">
        <f t="shared" si="33"/>
        <v>18</v>
      </c>
      <c r="U15" s="15">
        <f t="shared" si="6"/>
        <v>5</v>
      </c>
      <c r="V15" s="15">
        <v>9</v>
      </c>
      <c r="W15" s="15">
        <f t="shared" si="7"/>
        <v>8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9</v>
      </c>
      <c r="AC15" s="15">
        <f t="shared" si="9"/>
        <v>8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>
        <v>9</v>
      </c>
      <c r="AI15" s="15">
        <f t="shared" si="11"/>
        <v>8</v>
      </c>
      <c r="AJ15" s="2">
        <v>0.5</v>
      </c>
      <c r="AK15" s="9"/>
      <c r="AL15" s="16">
        <f t="shared" si="36"/>
        <v>9</v>
      </c>
      <c r="AM15" s="15">
        <f t="shared" si="12"/>
        <v>5</v>
      </c>
      <c r="AN15" s="15">
        <v>7</v>
      </c>
      <c r="AO15" s="15">
        <f t="shared" si="13"/>
        <v>7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>
        <v>8</v>
      </c>
      <c r="BA15" s="15">
        <f t="shared" si="17"/>
        <v>8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8</v>
      </c>
      <c r="BG15" s="15">
        <f t="shared" si="19"/>
        <v>8</v>
      </c>
      <c r="BH15" s="2">
        <v>0.5</v>
      </c>
      <c r="BI15" s="9"/>
      <c r="BJ15" s="16">
        <f t="shared" si="40"/>
        <v>18</v>
      </c>
      <c r="BK15" s="15">
        <f t="shared" si="20"/>
        <v>5</v>
      </c>
      <c r="BL15" s="15">
        <v>9</v>
      </c>
      <c r="BM15" s="15">
        <f t="shared" si="21"/>
        <v>8</v>
      </c>
      <c r="BN15" s="2">
        <v>0.5</v>
      </c>
      <c r="BO15" s="9"/>
      <c r="BP15" s="16">
        <f t="shared" si="41"/>
        <v>9</v>
      </c>
      <c r="BQ15" s="15">
        <f t="shared" si="22"/>
        <v>5</v>
      </c>
      <c r="BR15" s="15">
        <v>7</v>
      </c>
      <c r="BS15" s="15">
        <f t="shared" si="23"/>
        <v>7</v>
      </c>
      <c r="BT15" s="2">
        <v>0</v>
      </c>
      <c r="BU15" s="9"/>
      <c r="BV15" s="16">
        <f t="shared" si="42"/>
        <v>18</v>
      </c>
      <c r="BW15" s="15">
        <f t="shared" si="24"/>
        <v>5</v>
      </c>
      <c r="BX15" s="15">
        <v>8</v>
      </c>
      <c r="BY15" s="15">
        <f t="shared" si="25"/>
        <v>8</v>
      </c>
      <c r="BZ15" s="2">
        <v>0</v>
      </c>
      <c r="CA15" s="9"/>
      <c r="CB15" s="16">
        <f t="shared" si="43"/>
        <v>9</v>
      </c>
      <c r="CC15" s="15">
        <f t="shared" si="26"/>
        <v>5</v>
      </c>
      <c r="CD15" s="15">
        <v>7</v>
      </c>
      <c r="CE15" s="15">
        <f t="shared" si="27"/>
        <v>7</v>
      </c>
      <c r="CF15" s="2">
        <v>1</v>
      </c>
      <c r="CG15" s="9"/>
      <c r="CH15" s="16">
        <f t="shared" si="44"/>
        <v>18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53</v>
      </c>
      <c r="E16" s="15">
        <f>SUM(E7:E15)</f>
        <v>53</v>
      </c>
      <c r="F16" s="2">
        <f>SUM(F7:F15)</f>
        <v>4</v>
      </c>
      <c r="G16" s="9"/>
      <c r="H16" s="10" t="s">
        <v>38</v>
      </c>
      <c r="I16" s="15">
        <f>SUM(I7:I15)</f>
        <v>35</v>
      </c>
      <c r="J16" s="15">
        <f>SUM(J7:J15)</f>
        <v>47</v>
      </c>
      <c r="K16" s="15">
        <f>SUM(K7:K15)</f>
        <v>47</v>
      </c>
      <c r="L16" s="2">
        <f>SUM(L7:L15)</f>
        <v>3.5</v>
      </c>
      <c r="M16" s="9"/>
      <c r="N16" s="10" t="s">
        <v>38</v>
      </c>
      <c r="O16" s="15">
        <f>SUM(O7:O15)</f>
        <v>36</v>
      </c>
      <c r="P16" s="15">
        <f>SUM(P7:P15)</f>
        <v>58</v>
      </c>
      <c r="Q16" s="15">
        <f>SUM(Q7:Q15)</f>
        <v>57</v>
      </c>
      <c r="R16" s="15">
        <f>SUM(R7:R15)</f>
        <v>2.5</v>
      </c>
      <c r="S16" s="9"/>
      <c r="T16" s="10" t="s">
        <v>38</v>
      </c>
      <c r="U16" s="15">
        <f>SUM(U7:U15)</f>
        <v>36</v>
      </c>
      <c r="V16" s="15">
        <f>SUM(V7:V15)</f>
        <v>56</v>
      </c>
      <c r="W16" s="15">
        <f>SUM(W7:W15)</f>
        <v>55</v>
      </c>
      <c r="X16" s="2">
        <f>SUM(X7:X15)</f>
        <v>3.5</v>
      </c>
      <c r="Y16" s="9"/>
      <c r="Z16" s="10" t="s">
        <v>38</v>
      </c>
      <c r="AA16" s="15">
        <f>SUM(AA7:AA15)</f>
        <v>35</v>
      </c>
      <c r="AB16" s="15">
        <f>SUM(AB7:AB15)</f>
        <v>50</v>
      </c>
      <c r="AC16" s="15">
        <f>SUM(AC7:AC15)</f>
        <v>49</v>
      </c>
      <c r="AD16" s="2">
        <f>SUM(AD7:AD15)</f>
        <v>5.5</v>
      </c>
      <c r="AE16" s="9"/>
      <c r="AF16" s="10" t="s">
        <v>38</v>
      </c>
      <c r="AG16" s="15">
        <f>SUM(AG7:AG15)</f>
        <v>36</v>
      </c>
      <c r="AH16" s="15">
        <f>SUM(AH7:AH15)</f>
        <v>53</v>
      </c>
      <c r="AI16" s="15">
        <f>SUM(AI7:AI15)</f>
        <v>52</v>
      </c>
      <c r="AJ16" s="2">
        <f>SUM(AJ7:AJ15)</f>
        <v>4.5</v>
      </c>
      <c r="AK16" s="9"/>
      <c r="AL16" s="10" t="s">
        <v>38</v>
      </c>
      <c r="AM16" s="15">
        <f>SUM(AM7:AM15)</f>
        <v>35</v>
      </c>
      <c r="AN16" s="15">
        <f>SUM(AN7:AN15)</f>
        <v>53</v>
      </c>
      <c r="AO16" s="15">
        <f>SUM(AO7:AO15)</f>
        <v>53</v>
      </c>
      <c r="AP16" s="2">
        <f>SUM(AP7:AP15)</f>
        <v>3.5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57</v>
      </c>
      <c r="BA16" s="15">
        <f>SUM(BA7:BA15)</f>
        <v>56</v>
      </c>
      <c r="BB16" s="2">
        <f>SUM(BB7:BB15)</f>
        <v>2</v>
      </c>
      <c r="BC16" s="9"/>
      <c r="BD16" s="10" t="s">
        <v>38</v>
      </c>
      <c r="BE16" s="15">
        <f>SUM(BE7:BE15)</f>
        <v>35</v>
      </c>
      <c r="BF16" s="15">
        <f>SUM(BF7:BF15)</f>
        <v>50</v>
      </c>
      <c r="BG16" s="15">
        <f>SUM(BG7:BG15)</f>
        <v>50</v>
      </c>
      <c r="BH16" s="2">
        <f>SUM(BH7:BH15)</f>
        <v>6</v>
      </c>
      <c r="BI16" s="9"/>
      <c r="BJ16" s="10" t="s">
        <v>38</v>
      </c>
      <c r="BK16" s="15">
        <f>SUM(BK7:BK15)</f>
        <v>36</v>
      </c>
      <c r="BL16" s="15">
        <f>SUM(BL7:BL15)</f>
        <v>62</v>
      </c>
      <c r="BM16" s="15">
        <f>SUM(BM7:BM15)</f>
        <v>58</v>
      </c>
      <c r="BN16" s="2">
        <f>SUM(BN7:BN15)</f>
        <v>4</v>
      </c>
      <c r="BO16" s="9"/>
      <c r="BP16" s="10" t="s">
        <v>38</v>
      </c>
      <c r="BQ16" s="15">
        <f>SUM(BQ7:BQ15)</f>
        <v>35</v>
      </c>
      <c r="BR16" s="15">
        <f>SUM(BR7:BR15)</f>
        <v>50</v>
      </c>
      <c r="BS16" s="15">
        <f>SUM(BS7:BS15)</f>
        <v>50</v>
      </c>
      <c r="BT16" s="2">
        <f>SUM(BT7:BT15)</f>
        <v>4</v>
      </c>
      <c r="BU16" s="9"/>
      <c r="BV16" s="10" t="s">
        <v>38</v>
      </c>
      <c r="BW16" s="15">
        <f>SUM(BW7:BW15)</f>
        <v>36</v>
      </c>
      <c r="BX16" s="15">
        <f>SUM(BX7:BX15)</f>
        <v>50</v>
      </c>
      <c r="BY16" s="15">
        <f>SUM(BY7:BY15)</f>
        <v>50</v>
      </c>
      <c r="BZ16" s="2">
        <f>SUM(BZ7:BZ15)</f>
        <v>4.5</v>
      </c>
      <c r="CA16" s="9"/>
      <c r="CB16" s="10" t="s">
        <v>38</v>
      </c>
      <c r="CC16" s="15">
        <f>SUM(CC7:CC15)</f>
        <v>35</v>
      </c>
      <c r="CD16" s="15">
        <f>SUM(CD7:CD15)</f>
        <v>47</v>
      </c>
      <c r="CE16" s="15">
        <f>SUM(CE7:CE15)</f>
        <v>47</v>
      </c>
      <c r="CF16" s="2">
        <f>SUM(CF7:CF15)</f>
        <v>9</v>
      </c>
      <c r="CG16" s="9"/>
      <c r="CH16" s="10" t="s">
        <v>38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1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X18" s="2">
        <v>0</v>
      </c>
      <c r="Y18" s="9"/>
      <c r="AC18" t="s">
        <v>113</v>
      </c>
      <c r="AD18" s="2">
        <v>1</v>
      </c>
      <c r="AE18" s="9"/>
      <c r="AI18" t="s">
        <v>113</v>
      </c>
      <c r="AJ18" s="2">
        <v>0.5</v>
      </c>
      <c r="AK18" s="9"/>
      <c r="AO18" t="s">
        <v>113</v>
      </c>
      <c r="AP18" s="2">
        <v>0</v>
      </c>
      <c r="AQ18" s="9"/>
      <c r="AU18" t="s">
        <v>113</v>
      </c>
      <c r="AW18" s="9"/>
      <c r="BA18" t="s">
        <v>113</v>
      </c>
      <c r="BB18" s="2">
        <v>0</v>
      </c>
      <c r="BC18" s="9"/>
      <c r="BG18" t="s">
        <v>113</v>
      </c>
      <c r="BH18" s="2">
        <v>1</v>
      </c>
      <c r="BI18" s="9"/>
      <c r="BM18" t="s">
        <v>113</v>
      </c>
      <c r="BN18" s="2">
        <v>0</v>
      </c>
      <c r="BO18" s="9"/>
      <c r="BS18" t="s">
        <v>113</v>
      </c>
      <c r="BT18" s="2">
        <v>0.5</v>
      </c>
      <c r="BU18" s="9"/>
      <c r="BY18" t="s">
        <v>113</v>
      </c>
      <c r="BZ18" s="2">
        <v>0.5</v>
      </c>
      <c r="CA18" s="9"/>
      <c r="CE18" t="s">
        <v>113</v>
      </c>
      <c r="CF18" s="2">
        <v>1</v>
      </c>
      <c r="CG18" s="9"/>
      <c r="CK18" t="s">
        <v>113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5</v>
      </c>
      <c r="G20" s="9"/>
      <c r="K20" t="s">
        <v>114</v>
      </c>
      <c r="L20" s="17">
        <f>SUM(L16:L19)</f>
        <v>3.5</v>
      </c>
      <c r="M20" s="9"/>
      <c r="Q20" t="s">
        <v>114</v>
      </c>
      <c r="R20" s="17">
        <f>SUM(R16:R19)</f>
        <v>2.5</v>
      </c>
      <c r="S20" s="9"/>
      <c r="W20" t="s">
        <v>114</v>
      </c>
      <c r="X20" s="17">
        <f>SUM(X16:X19)</f>
        <v>3.5</v>
      </c>
      <c r="Y20" s="9"/>
      <c r="AC20" t="s">
        <v>114</v>
      </c>
      <c r="AD20" s="17">
        <f>SUM(AD16:AD19)</f>
        <v>6.5</v>
      </c>
      <c r="AE20" s="9"/>
      <c r="AI20" t="s">
        <v>114</v>
      </c>
      <c r="AJ20" s="17">
        <f>SUM(AJ16:AJ19)</f>
        <v>5</v>
      </c>
      <c r="AK20" s="9"/>
      <c r="AO20" t="s">
        <v>114</v>
      </c>
      <c r="AP20" s="17">
        <f>SUM(AP16:AP19)</f>
        <v>3.5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2</v>
      </c>
      <c r="BC20" s="9"/>
      <c r="BG20" t="s">
        <v>114</v>
      </c>
      <c r="BH20" s="17">
        <f>SUM(BH16:BH19)</f>
        <v>7</v>
      </c>
      <c r="BI20" s="9"/>
      <c r="BM20" t="s">
        <v>114</v>
      </c>
      <c r="BN20" s="17">
        <f>SUM(BN16:BN19)</f>
        <v>4</v>
      </c>
      <c r="BO20" s="9"/>
      <c r="BS20" t="s">
        <v>114</v>
      </c>
      <c r="BT20" s="17">
        <f>SUM(BT16:BT19)</f>
        <v>4.5</v>
      </c>
      <c r="BU20" s="9"/>
      <c r="BY20" t="s">
        <v>114</v>
      </c>
      <c r="BZ20" s="17">
        <f>SUM(BZ16:BZ19)</f>
        <v>5</v>
      </c>
      <c r="CA20" s="9"/>
      <c r="CE20" t="s">
        <v>114</v>
      </c>
      <c r="CF20" s="17">
        <f>SUM(CF16:CF19)</f>
        <v>10</v>
      </c>
      <c r="CG20" s="9"/>
      <c r="CK20" t="s">
        <v>114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17</v>
      </c>
      <c r="G22" s="9"/>
      <c r="K22" t="s">
        <v>56</v>
      </c>
      <c r="L22" s="2">
        <f>IF(J16=0,0,K16-I16)</f>
        <v>12</v>
      </c>
      <c r="M22" s="9"/>
      <c r="Q22" t="s">
        <v>56</v>
      </c>
      <c r="R22" s="40">
        <f>IF(P16=0,0,Q16-O16)</f>
        <v>21</v>
      </c>
      <c r="S22" s="9"/>
      <c r="W22" t="s">
        <v>56</v>
      </c>
      <c r="X22" s="2">
        <f>IF(V16=0,0,W16-U16)</f>
        <v>19</v>
      </c>
      <c r="Y22" s="9"/>
      <c r="AC22" t="s">
        <v>56</v>
      </c>
      <c r="AD22" s="2">
        <f>IF(AB16=0,0,AC16-AA16)</f>
        <v>14</v>
      </c>
      <c r="AE22" s="9"/>
      <c r="AI22" t="s">
        <v>56</v>
      </c>
      <c r="AJ22" s="2">
        <f>IF(AH16=0,0,AI16-AG16)</f>
        <v>16</v>
      </c>
      <c r="AK22" s="9"/>
      <c r="AO22" t="s">
        <v>56</v>
      </c>
      <c r="AP22" s="2">
        <f>IF(AN16=0,0,AO16-AM16)</f>
        <v>18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20</v>
      </c>
      <c r="BC22" s="9"/>
      <c r="BG22" t="s">
        <v>56</v>
      </c>
      <c r="BH22" s="2">
        <f>IF(BF16=0,0,BG16-BE16)</f>
        <v>15</v>
      </c>
      <c r="BI22" s="9"/>
      <c r="BM22" t="s">
        <v>56</v>
      </c>
      <c r="BN22" s="2">
        <f>IF(BL16=0,0,BM16-BK16)</f>
        <v>22</v>
      </c>
      <c r="BO22" s="9"/>
      <c r="BS22" t="s">
        <v>56</v>
      </c>
      <c r="BT22" s="2">
        <f>IF(BR16=0,0,BS16-BQ16)</f>
        <v>15</v>
      </c>
      <c r="BU22" s="9"/>
      <c r="BY22" t="s">
        <v>56</v>
      </c>
      <c r="BZ22" s="2">
        <f>IF(BX16=0,0,BY16-BW16)</f>
        <v>14</v>
      </c>
      <c r="CA22" s="9"/>
      <c r="CE22" t="s">
        <v>56</v>
      </c>
      <c r="CF22" s="2">
        <f>IF(CD16=0,0,CE16-CC16)</f>
        <v>12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T</v>
      </c>
      <c r="AP24" s="19" t="str">
        <f>IF(AN16&lt;&gt;0,IF(AP16&gt;4.5,"W",IF(AP16=4.5,"T",IF(AP16&lt;4.5,"L"))),0)</f>
        <v>L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T</v>
      </c>
      <c r="CF24" s="19" t="str">
        <f>IF(CD16&lt;&gt;0,IF(CF16&gt;4.5,"W",IF(CF16=4.5,"T",IF(CF16&lt;4.5,"L"))),0)</f>
        <v>W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5</v>
      </c>
      <c r="D29" s="2">
        <f t="shared" ref="D29:D43" si="45">C29</f>
        <v>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6.166666666666667</v>
      </c>
      <c r="K29" s="40">
        <f>MIN(J7,AB7,AN7,BF7,BR7,CD7)</f>
        <v>5</v>
      </c>
      <c r="L29" s="15">
        <f>MAX(J7,AB7,AN7,BF7,BR7,CD7)</f>
        <v>7</v>
      </c>
      <c r="M29" s="20"/>
    </row>
    <row r="30" spans="1:91" x14ac:dyDescent="0.2">
      <c r="A30" s="20"/>
      <c r="B30" t="s">
        <v>41</v>
      </c>
      <c r="C30" s="2">
        <f>L20</f>
        <v>3.5</v>
      </c>
      <c r="D30" s="2"/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6.5</v>
      </c>
      <c r="K30" s="40">
        <f t="shared" ref="K30:K37" si="48">MIN(J8,AB8,AN8,BF8,BR8,CD8)</f>
        <v>6</v>
      </c>
      <c r="L30" s="15">
        <f t="shared" ref="L30:L37" si="49">MAX(J8,AB8,AN8,BF8,BR8,CD8)</f>
        <v>7</v>
      </c>
      <c r="M30" s="20"/>
    </row>
    <row r="31" spans="1:91" x14ac:dyDescent="0.2">
      <c r="A31" s="20"/>
      <c r="B31" t="s">
        <v>42</v>
      </c>
      <c r="C31" s="2">
        <f>R20</f>
        <v>2.5</v>
      </c>
      <c r="D31" s="2"/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5.666666666666667</v>
      </c>
      <c r="K31" s="40">
        <f t="shared" si="48"/>
        <v>5</v>
      </c>
      <c r="L31" s="15">
        <f t="shared" si="49"/>
        <v>7</v>
      </c>
      <c r="M31" s="20"/>
    </row>
    <row r="32" spans="1:91" x14ac:dyDescent="0.2">
      <c r="A32" s="20"/>
      <c r="B32" t="s">
        <v>43</v>
      </c>
      <c r="C32" s="2">
        <f>X20</f>
        <v>3.5</v>
      </c>
      <c r="D32" s="2">
        <f t="shared" si="45"/>
        <v>3.5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5.166666666666667</v>
      </c>
      <c r="K32" s="40">
        <f t="shared" si="48"/>
        <v>5</v>
      </c>
      <c r="L32" s="15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6.5</v>
      </c>
      <c r="D33" s="2">
        <f t="shared" si="45"/>
        <v>6.5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</v>
      </c>
      <c r="K33" s="40">
        <f t="shared" si="48"/>
        <v>3</v>
      </c>
      <c r="L33" s="15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5</v>
      </c>
      <c r="D34" s="2">
        <f t="shared" si="45"/>
        <v>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5.833333333333333</v>
      </c>
      <c r="K34" s="40">
        <f t="shared" si="48"/>
        <v>5</v>
      </c>
      <c r="L34" s="15">
        <f t="shared" si="49"/>
        <v>7</v>
      </c>
      <c r="M34" s="20"/>
    </row>
    <row r="35" spans="1:18" x14ac:dyDescent="0.2">
      <c r="A35" s="20"/>
      <c r="B35" t="s">
        <v>46</v>
      </c>
      <c r="C35" s="2">
        <f>AP20</f>
        <v>3.5</v>
      </c>
      <c r="D35" s="2">
        <f t="shared" si="45"/>
        <v>3.5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5.166666666666667</v>
      </c>
      <c r="K35" s="40">
        <f t="shared" si="48"/>
        <v>4</v>
      </c>
      <c r="L35" s="15">
        <f t="shared" si="49"/>
        <v>6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3.6666666666666665</v>
      </c>
      <c r="K36" s="40">
        <f t="shared" si="48"/>
        <v>3</v>
      </c>
      <c r="L36" s="15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2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7.333333333333333</v>
      </c>
      <c r="K37" s="40">
        <f t="shared" si="48"/>
        <v>6</v>
      </c>
      <c r="L37" s="15">
        <f t="shared" si="49"/>
        <v>9</v>
      </c>
      <c r="M37" s="20"/>
    </row>
    <row r="38" spans="1:18" x14ac:dyDescent="0.2">
      <c r="A38" s="20"/>
      <c r="B38" t="s">
        <v>49</v>
      </c>
      <c r="C38" s="2">
        <f>BH20</f>
        <v>7</v>
      </c>
      <c r="D38" s="2">
        <f t="shared" si="45"/>
        <v>7</v>
      </c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49.5</v>
      </c>
      <c r="K38" s="337">
        <f>SUM(K29:K37)</f>
        <v>42</v>
      </c>
      <c r="L38" s="337">
        <f>SUM(L29:L37)</f>
        <v>58</v>
      </c>
      <c r="M38" s="20"/>
    </row>
    <row r="39" spans="1:18" x14ac:dyDescent="0.2">
      <c r="A39" s="20"/>
      <c r="B39" t="s">
        <v>50</v>
      </c>
      <c r="C39" s="2">
        <f>BN20</f>
        <v>4</v>
      </c>
      <c r="D39" s="2">
        <f t="shared" si="45"/>
        <v>4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4.5</v>
      </c>
      <c r="D40" s="2">
        <f t="shared" si="45"/>
        <v>4.5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AVERAGE(D7,P7,V7,AH7,AZ7,BL7,BX7)</f>
        <v>6.5714285714285712</v>
      </c>
      <c r="K40" s="40">
        <f>MIN(D7,P7,V7,AH7,AZ7,BL7,BX7)</f>
        <v>6</v>
      </c>
      <c r="L40" s="15">
        <f>MAX(D7,P7,V7,AH7,AZ7,BL7,BX7)</f>
        <v>7</v>
      </c>
      <c r="M40" s="20"/>
    </row>
    <row r="41" spans="1:18" x14ac:dyDescent="0.2">
      <c r="A41" s="20"/>
      <c r="B41" t="s">
        <v>52</v>
      </c>
      <c r="C41" s="2">
        <f>BZ20</f>
        <v>5</v>
      </c>
      <c r="D41" s="2">
        <f t="shared" si="45"/>
        <v>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123">
        <f t="shared" ref="J41:J48" si="50">AVERAGE(D8,P8,V8,AH8,AZ8,BL8,BX8)</f>
        <v>6.5714285714285712</v>
      </c>
      <c r="K41" s="40">
        <f t="shared" ref="K41:K48" si="51">MIN(D8,P8,V8,AH8,AZ8,BL8,BX8)</f>
        <v>6</v>
      </c>
      <c r="L41" s="15">
        <f t="shared" ref="L41:L48" si="52">MAX(D8,P8,V8,AH8,AZ8,BL8,BX8)</f>
        <v>8</v>
      </c>
      <c r="M41" s="20"/>
    </row>
    <row r="42" spans="1:18" x14ac:dyDescent="0.2">
      <c r="A42" s="20"/>
      <c r="B42" t="s">
        <v>53</v>
      </c>
      <c r="C42" s="2">
        <f>CF20</f>
        <v>10</v>
      </c>
      <c r="D42" s="2">
        <f t="shared" si="45"/>
        <v>10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3.8571428571428572</v>
      </c>
      <c r="K42" s="40">
        <f t="shared" si="51"/>
        <v>3</v>
      </c>
      <c r="L42" s="15">
        <f t="shared" si="52"/>
        <v>5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123">
        <f t="shared" si="50"/>
        <v>6.4285714285714288</v>
      </c>
      <c r="K43" s="40">
        <f t="shared" si="51"/>
        <v>5</v>
      </c>
      <c r="L43" s="15">
        <f t="shared" si="52"/>
        <v>7</v>
      </c>
      <c r="M43" s="20"/>
    </row>
    <row r="44" spans="1:18" x14ac:dyDescent="0.2">
      <c r="A44" s="20"/>
      <c r="B44" t="s">
        <v>38</v>
      </c>
      <c r="C44" s="2">
        <f>SUM(C29:C43)</f>
        <v>62</v>
      </c>
      <c r="D44" s="2">
        <f>SUM(D29:D43)</f>
        <v>54</v>
      </c>
      <c r="E44" s="25">
        <f>SUM(E29:E43)</f>
        <v>13</v>
      </c>
      <c r="F44" s="2">
        <f>SUM(F29:F43)</f>
        <v>13</v>
      </c>
      <c r="G44" s="20"/>
      <c r="I44" s="35">
        <v>14</v>
      </c>
      <c r="J44" s="123">
        <f t="shared" si="50"/>
        <v>6.4285714285714288</v>
      </c>
      <c r="K44" s="40">
        <f t="shared" si="51"/>
        <v>6</v>
      </c>
      <c r="L44" s="15">
        <f t="shared" si="52"/>
        <v>8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</v>
      </c>
      <c r="K45" s="40">
        <f t="shared" si="51"/>
        <v>3</v>
      </c>
      <c r="L45" s="15">
        <f t="shared" si="52"/>
        <v>6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7.5714285714285712</v>
      </c>
      <c r="K46" s="40">
        <f t="shared" si="51"/>
        <v>7</v>
      </c>
      <c r="L46" s="15">
        <f t="shared" si="52"/>
        <v>11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>
        <f t="shared" si="50"/>
        <v>5.8571428571428568</v>
      </c>
      <c r="K47" s="40">
        <f t="shared" si="51"/>
        <v>5</v>
      </c>
      <c r="L47" s="15">
        <f t="shared" si="52"/>
        <v>7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8.2857142857142865</v>
      </c>
      <c r="K48" s="40">
        <f t="shared" si="51"/>
        <v>7</v>
      </c>
      <c r="L48" s="15">
        <f t="shared" si="52"/>
        <v>9</v>
      </c>
      <c r="M48" s="20"/>
      <c r="R48" s="2"/>
    </row>
    <row r="49" spans="1:18" x14ac:dyDescent="0.2">
      <c r="A49" s="20"/>
      <c r="B49" t="s">
        <v>30</v>
      </c>
      <c r="C49" s="25">
        <f t="shared" si="53"/>
        <v>10</v>
      </c>
      <c r="G49" s="20"/>
      <c r="I49" s="36" t="s">
        <v>120</v>
      </c>
      <c r="J49" s="37">
        <f>SUM(J40:J48)</f>
        <v>55.571428571428569</v>
      </c>
      <c r="K49" s="337">
        <f>SUM(K40:K48)</f>
        <v>48</v>
      </c>
      <c r="L49" s="337">
        <f>SUM(L40:L48)</f>
        <v>68</v>
      </c>
      <c r="M49" s="20"/>
      <c r="R49" s="2"/>
    </row>
    <row r="50" spans="1:18" x14ac:dyDescent="0.2">
      <c r="A50" s="20"/>
      <c r="B50" t="s">
        <v>121</v>
      </c>
      <c r="C50" s="25">
        <f t="shared" si="53"/>
        <v>32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3"/>
        <v>42</v>
      </c>
      <c r="G51" s="20"/>
      <c r="K51" s="40">
        <f>K38+K49</f>
        <v>90</v>
      </c>
      <c r="L51" s="40">
        <f>L38+L49</f>
        <v>126</v>
      </c>
      <c r="R51" s="2"/>
    </row>
    <row r="52" spans="1:18" x14ac:dyDescent="0.2">
      <c r="A52" s="20"/>
      <c r="B52" t="s">
        <v>12</v>
      </c>
      <c r="C52" s="25">
        <f t="shared" si="53"/>
        <v>33</v>
      </c>
      <c r="G52" s="20"/>
      <c r="R52" s="2"/>
    </row>
    <row r="53" spans="1:18" x14ac:dyDescent="0.2">
      <c r="A53" s="20"/>
      <c r="B53" t="s">
        <v>38</v>
      </c>
      <c r="C53" s="29">
        <f>SUM(C47:C52)</f>
        <v>117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7</v>
      </c>
      <c r="E56" s="31" t="str">
        <f t="shared" ref="E56:E64" si="55">IF(D56&lt;&gt;0,IF((D56-C56)=-1,"Birdie",IF((D56-C56)=-2,"Eagle",IF((D56-C56)=0,"Par",IF((D56-C56)=1,"bogey",IF((D56-C56)=2,"Double bogey","Other"))))),"  ")</f>
        <v>Other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6</v>
      </c>
      <c r="E57" s="31" t="str">
        <f t="shared" si="55"/>
        <v>Double bogey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3</v>
      </c>
      <c r="E58" s="31" t="str">
        <f t="shared" si="55"/>
        <v>Par</v>
      </c>
      <c r="H58" t="s">
        <v>8</v>
      </c>
      <c r="I58" s="25">
        <f>COUNTIF(E56:E64,"Birdie")</f>
        <v>0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7</v>
      </c>
      <c r="E59" s="31" t="str">
        <f t="shared" si="55"/>
        <v>Other</v>
      </c>
      <c r="H59" t="s">
        <v>9</v>
      </c>
      <c r="I59" s="25">
        <f>COUNTIF(E56:E64,"Par")</f>
        <v>1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7</v>
      </c>
      <c r="E60" s="31" t="str">
        <f t="shared" si="55"/>
        <v>Other</v>
      </c>
      <c r="H60" t="s">
        <v>125</v>
      </c>
      <c r="I60" s="25">
        <f>COUNTIF(E56:E64,"bogey")</f>
        <v>2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4</v>
      </c>
      <c r="E61" s="31" t="str">
        <f t="shared" si="55"/>
        <v>bogey</v>
      </c>
      <c r="H61" t="s">
        <v>126</v>
      </c>
      <c r="I61" s="25">
        <f>COUNTIF(E56:E64,"Double bogey")</f>
        <v>3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7</v>
      </c>
      <c r="E62" s="31" t="str">
        <f t="shared" si="55"/>
        <v>Double bogey</v>
      </c>
      <c r="H62" t="s">
        <v>12</v>
      </c>
      <c r="I62" s="25">
        <f>COUNTIF(E56:E64,"Other")</f>
        <v>3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5</v>
      </c>
      <c r="E63" s="31" t="str">
        <f t="shared" si="55"/>
        <v>bogey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7</v>
      </c>
      <c r="E64" s="31" t="str">
        <f t="shared" si="55"/>
        <v>Double 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6</v>
      </c>
      <c r="E67" s="31" t="str">
        <f t="shared" ref="E67:E75" si="57">IF(D67&lt;&gt;0,IF((D67-C67)=-1,"Birdie",IF((D67-C67)=-2,"Eagle",IF((D67-C67)=0,"Par",IF((D67-C67)=1,"bogey",IF((D67-C67)=2,"Double bogey","Other"))))),"  ")</f>
        <v>Double bogey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7</v>
      </c>
      <c r="E68" s="31" t="str">
        <f t="shared" si="57"/>
        <v>Other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6</v>
      </c>
      <c r="E69" s="31" t="str">
        <f t="shared" si="57"/>
        <v>Double 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5</v>
      </c>
      <c r="E70" s="31" t="str">
        <f t="shared" si="57"/>
        <v>bogey</v>
      </c>
      <c r="H70" t="s">
        <v>9</v>
      </c>
      <c r="I70" s="25">
        <f>COUNTIF(E67:E75,"Par")</f>
        <v>2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3</v>
      </c>
      <c r="E71" s="31" t="str">
        <f t="shared" si="57"/>
        <v>Par</v>
      </c>
      <c r="H71" t="s">
        <v>125</v>
      </c>
      <c r="I71" s="25">
        <f>COUNTIF(E67:E75,"bogey")</f>
        <v>3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6</v>
      </c>
      <c r="E72" s="31" t="str">
        <f t="shared" si="57"/>
        <v>Double bogey</v>
      </c>
      <c r="H72" t="s">
        <v>126</v>
      </c>
      <c r="I72" s="25">
        <f>COUNTIF(E67:E75,"Double bogey")</f>
        <v>3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5</v>
      </c>
      <c r="E73" s="31" t="str">
        <f t="shared" si="57"/>
        <v>bogey</v>
      </c>
      <c r="H73" t="s">
        <v>12</v>
      </c>
      <c r="I73" s="25">
        <f>COUNTIF(E67:E75,"Other")</f>
        <v>1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3</v>
      </c>
      <c r="E74" s="31" t="str">
        <f t="shared" si="57"/>
        <v>Par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6</v>
      </c>
      <c r="E75" s="31" t="str">
        <f t="shared" si="57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7</v>
      </c>
      <c r="E78" s="31" t="str">
        <f t="shared" ref="E78:E86" si="59">IF(D78&lt;&gt;0,IF((D78-C78)=-1,"Birdie",IF((D78-C78)=-2,"Eagle",IF((D78-C78)=0,"Par",IF((D78-C78)=1,"bogey",IF((D78-C78)=2,"Double bogey","Other"))))),"  ")</f>
        <v>Other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8</v>
      </c>
      <c r="E79" s="31" t="str">
        <f t="shared" si="59"/>
        <v>Other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3</v>
      </c>
      <c r="E80" s="31" t="str">
        <f t="shared" si="59"/>
        <v>Par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7</v>
      </c>
      <c r="E81" s="31" t="str">
        <f t="shared" si="59"/>
        <v>Other</v>
      </c>
      <c r="H81" t="s">
        <v>9</v>
      </c>
      <c r="I81" s="25">
        <f>COUNTIF(E78:E86,"Par")</f>
        <v>1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6</v>
      </c>
      <c r="E82" s="31" t="str">
        <f t="shared" si="59"/>
        <v>Double bogey</v>
      </c>
      <c r="H82" t="s">
        <v>125</v>
      </c>
      <c r="I82" s="25">
        <f>COUNTIF(E78:E86,"bogey")</f>
        <v>0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6</v>
      </c>
      <c r="E83" s="31" t="str">
        <f t="shared" si="59"/>
        <v>Other</v>
      </c>
      <c r="H83" t="s">
        <v>126</v>
      </c>
      <c r="I83" s="25">
        <f>COUNTIF(E78:E86,"Double bogey")</f>
        <v>3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7</v>
      </c>
      <c r="E84" s="31" t="str">
        <f t="shared" si="59"/>
        <v>Double bogey</v>
      </c>
      <c r="H84" t="s">
        <v>12</v>
      </c>
      <c r="I84" s="25">
        <f>COUNTIF(E78:E86,"Other")</f>
        <v>5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6</v>
      </c>
      <c r="E85" s="31" t="str">
        <f t="shared" si="59"/>
        <v>Double bogey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8</v>
      </c>
      <c r="E86" s="31" t="str">
        <f t="shared" si="59"/>
        <v>Other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6</v>
      </c>
      <c r="E89" s="31" t="str">
        <f t="shared" ref="E89:E97" si="61">IF(D89&lt;&gt;0,IF((D89-C89)=-1,"Birdie",IF((D89-C89)=-2,"Eagle",IF((D89-C89)=0,"Par",IF((D89-C89)=1,"bogey",IF((D89-C89)=2,"Double bogey","Other"))))),"  ")</f>
        <v>Double bogey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7</v>
      </c>
      <c r="E90" s="31" t="str">
        <f t="shared" si="61"/>
        <v>Other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4</v>
      </c>
      <c r="E91" s="31" t="str">
        <f t="shared" si="61"/>
        <v>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7</v>
      </c>
      <c r="E92" s="31" t="str">
        <f t="shared" si="61"/>
        <v>Other</v>
      </c>
      <c r="H92" t="s">
        <v>9</v>
      </c>
      <c r="I92" s="25">
        <f>COUNTIF(E89:E97,"Par")</f>
        <v>1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6</v>
      </c>
      <c r="E93" s="31" t="str">
        <f t="shared" si="61"/>
        <v>Double bogey</v>
      </c>
      <c r="H93" t="s">
        <v>125</v>
      </c>
      <c r="I93" s="25">
        <f>COUNTIF(E89:E97,"bogey")</f>
        <v>1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3</v>
      </c>
      <c r="E94" s="31" t="str">
        <f t="shared" si="61"/>
        <v>Par</v>
      </c>
      <c r="H94" t="s">
        <v>126</v>
      </c>
      <c r="I94" s="25">
        <f>COUNTIF(E89:E97,"Double bogey")</f>
        <v>3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7</v>
      </c>
      <c r="E95" s="31" t="str">
        <f t="shared" si="61"/>
        <v>Double bogey</v>
      </c>
      <c r="H95" t="s">
        <v>12</v>
      </c>
      <c r="I95" s="25">
        <f>COUNTIF(E89:E97,"Other")</f>
        <v>4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7</v>
      </c>
      <c r="E96" s="31" t="str">
        <f t="shared" si="61"/>
        <v>Other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9</v>
      </c>
      <c r="E97" s="31" t="str">
        <f t="shared" si="61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6</v>
      </c>
      <c r="E100" s="31" t="str">
        <f t="shared" ref="E100:E108" si="63">IF(D100&lt;&gt;0,IF((D100-C100)=-1,"Birdie",IF((D100-C100)=-2,"Eagle",IF((D100-C100)=0,"Par",IF((D100-C100)=1,"bogey",IF((D100-C100)=2,"Double bogey","Other"))))),"  ")</f>
        <v>Double bogey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6</v>
      </c>
      <c r="E101" s="31" t="str">
        <f t="shared" si="63"/>
        <v>Double bogey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5</v>
      </c>
      <c r="E102" s="31" t="str">
        <f t="shared" si="63"/>
        <v>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5</v>
      </c>
      <c r="E103" s="31" t="str">
        <f t="shared" si="63"/>
        <v>bogey</v>
      </c>
      <c r="H103" t="s">
        <v>9</v>
      </c>
      <c r="I103" s="25">
        <f>COUNTIF(E100:E108,"Par")</f>
        <v>0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5</v>
      </c>
      <c r="E104" s="31" t="str">
        <f t="shared" si="63"/>
        <v>Double bogey</v>
      </c>
      <c r="H104" t="s">
        <v>125</v>
      </c>
      <c r="I104" s="25">
        <f>COUNTIF(E100:E108,"bogey")</f>
        <v>5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5</v>
      </c>
      <c r="E105" s="31" t="str">
        <f t="shared" si="63"/>
        <v>bogey</v>
      </c>
      <c r="H105" t="s">
        <v>126</v>
      </c>
      <c r="I105" s="25">
        <f>COUNTIF(E100:E108,"Double bogey")</f>
        <v>3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5</v>
      </c>
      <c r="E106" s="31" t="str">
        <f t="shared" si="63"/>
        <v>bogey</v>
      </c>
      <c r="H106" t="s">
        <v>12</v>
      </c>
      <c r="I106" s="25">
        <f>COUNTIF(E100:E108,"Other")</f>
        <v>1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4</v>
      </c>
      <c r="E107" s="31" t="str">
        <f t="shared" si="63"/>
        <v>bogey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9</v>
      </c>
      <c r="E108" s="31" t="str">
        <f t="shared" si="63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6</v>
      </c>
      <c r="E111" s="31" t="str">
        <f t="shared" ref="E111:E119" si="65">IF(D111&lt;&gt;0,IF((D111-C111)=-1,"Birdie",IF((D111-C111)=-2,"Eagle",IF((D111-C111)=0,"Par",IF((D111-C111)=1,"bogey",IF((D111-C111)=2,"Double bogey","Other"))))),"  ")</f>
        <v>Double bogey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6</v>
      </c>
      <c r="E112" s="31" t="str">
        <f t="shared" si="65"/>
        <v>Double bogey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4</v>
      </c>
      <c r="E113" s="31" t="str">
        <f t="shared" si="65"/>
        <v>bogey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5</v>
      </c>
      <c r="E114" s="31" t="str">
        <f t="shared" si="65"/>
        <v>bogey</v>
      </c>
      <c r="H114" t="s">
        <v>9</v>
      </c>
      <c r="I114" s="25">
        <f>COUNTIF(E111:E119,"Par")</f>
        <v>0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6</v>
      </c>
      <c r="E115" s="31" t="str">
        <f t="shared" si="65"/>
        <v>Double bogey</v>
      </c>
      <c r="H115" t="s">
        <v>125</v>
      </c>
      <c r="I115" s="25">
        <f>COUNTIF(E111:E119,"bogey")</f>
        <v>3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5</v>
      </c>
      <c r="E116" s="31" t="str">
        <f t="shared" si="65"/>
        <v>Double bogey</v>
      </c>
      <c r="H116" t="s">
        <v>126</v>
      </c>
      <c r="I116" s="25">
        <f>COUNTIF(E111:E119,"Double bogey")</f>
        <v>5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7</v>
      </c>
      <c r="E117" s="31" t="str">
        <f t="shared" si="65"/>
        <v>Double bogey</v>
      </c>
      <c r="H117" t="s">
        <v>12</v>
      </c>
      <c r="I117" s="25">
        <f>COUNTIF(E111:E119,"Other")</f>
        <v>1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5</v>
      </c>
      <c r="E118" s="31" t="str">
        <f t="shared" si="65"/>
        <v>bogey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9</v>
      </c>
      <c r="E119" s="31" t="str">
        <f t="shared" si="65"/>
        <v>Other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6</v>
      </c>
      <c r="E122" s="31" t="str">
        <f t="shared" ref="E122:E130" si="67">IF(D122&lt;&gt;0,IF((D122-C122)=-1,"Birdie",IF((D122-C122)=-2,"Eagle",IF((D122-C122)=0,"Par",IF((D122-C122)=1,"bogey",IF((D122-C122)=2,"Double bogey","Other"))))),"  ")</f>
        <v>Double bogey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6</v>
      </c>
      <c r="E123" s="31" t="str">
        <f t="shared" si="67"/>
        <v>Double bogey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7</v>
      </c>
      <c r="E124" s="31" t="str">
        <f t="shared" si="67"/>
        <v>Other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6</v>
      </c>
      <c r="E125" s="31" t="str">
        <f t="shared" si="67"/>
        <v>Double bogey</v>
      </c>
      <c r="H125" t="s">
        <v>9</v>
      </c>
      <c r="I125" s="25">
        <f>COUNTIF(E122:E130,"Par")</f>
        <v>0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5</v>
      </c>
      <c r="E126" s="31" t="str">
        <f t="shared" si="67"/>
        <v>Double bogey</v>
      </c>
      <c r="H126" t="s">
        <v>125</v>
      </c>
      <c r="I126" s="25">
        <f>COUNTIF(E122:E130,"bogey")</f>
        <v>1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6</v>
      </c>
      <c r="E127" s="31" t="str">
        <f t="shared" si="67"/>
        <v>Double bogey</v>
      </c>
      <c r="H127" t="s">
        <v>126</v>
      </c>
      <c r="I127" s="25">
        <f>COUNTIF(E122:E130,"Double bogey")</f>
        <v>7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6</v>
      </c>
      <c r="E128" s="31" t="str">
        <f t="shared" si="67"/>
        <v>Double bogey</v>
      </c>
      <c r="H128" t="s">
        <v>12</v>
      </c>
      <c r="I128" s="25">
        <f>COUNTIF(E122:E130,"Other")</f>
        <v>1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4</v>
      </c>
      <c r="E129" s="31" t="str">
        <f t="shared" si="67"/>
        <v>bogey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7</v>
      </c>
      <c r="E130" s="31" t="str">
        <f t="shared" si="67"/>
        <v>Double 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0</v>
      </c>
      <c r="E133" s="31" t="str">
        <f t="shared" ref="E133:E141" si="69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0</v>
      </c>
      <c r="E134" s="31" t="str">
        <f t="shared" si="69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0</v>
      </c>
      <c r="E135" s="31" t="str">
        <f t="shared" si="69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0</v>
      </c>
      <c r="E136" s="31" t="str">
        <f t="shared" si="69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0</v>
      </c>
      <c r="E137" s="31" t="str">
        <f t="shared" si="69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0</v>
      </c>
      <c r="E138" s="31" t="str">
        <f t="shared" si="69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0</v>
      </c>
      <c r="E139" s="31" t="str">
        <f t="shared" si="69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0</v>
      </c>
      <c r="E140" s="31" t="str">
        <f t="shared" si="69"/>
        <v xml:space="preserve">  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0</v>
      </c>
      <c r="E141" s="31" t="str">
        <f t="shared" si="69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7</v>
      </c>
      <c r="E144" s="31" t="str">
        <f t="shared" ref="E144:E152" si="71">IF(D144&lt;&gt;0,IF((D144-C144)=-1,"Birdie",IF((D144-C144)=-2,"Eagle",IF((D144-C144)=0,"Par",IF((D144-C144)=1,"bogey",IF((D144-C144)=2,"Double bogey","Other"))))),"  ")</f>
        <v>Other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6</v>
      </c>
      <c r="E145" s="31" t="str">
        <f t="shared" si="71"/>
        <v>Double bogey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5</v>
      </c>
      <c r="E146" s="31" t="str">
        <f t="shared" si="71"/>
        <v>Double 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7</v>
      </c>
      <c r="E147" s="31" t="str">
        <f t="shared" si="71"/>
        <v>Other</v>
      </c>
      <c r="H147" t="s">
        <v>9</v>
      </c>
      <c r="I147" s="25">
        <f>COUNTIF(E144:E152,"Par")</f>
        <v>1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8</v>
      </c>
      <c r="E148" s="31" t="str">
        <f t="shared" si="71"/>
        <v>Other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3</v>
      </c>
      <c r="E149" s="31" t="str">
        <f t="shared" si="71"/>
        <v>Par</v>
      </c>
      <c r="H149" t="s">
        <v>126</v>
      </c>
      <c r="I149" s="25">
        <f>COUNTIF(E144:E152,"Double bogey")</f>
        <v>4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7</v>
      </c>
      <c r="E150" s="31" t="str">
        <f t="shared" si="71"/>
        <v>Double bogey</v>
      </c>
      <c r="H150" t="s">
        <v>12</v>
      </c>
      <c r="I150" s="25">
        <f>COUNTIF(E144:E152,"Other")</f>
        <v>4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6</v>
      </c>
      <c r="E151" s="31" t="str">
        <f t="shared" si="71"/>
        <v>Double bogey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8</v>
      </c>
      <c r="E152" s="31" t="str">
        <f t="shared" si="71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7</v>
      </c>
      <c r="E155" s="31" t="str">
        <f t="shared" ref="E155:E163" si="73">IF(D155&lt;&gt;0,IF((D155-C155)=-1,"Birdie",IF((D155-C155)=-2,"Eagle",IF((D155-C155)=0,"Par",IF((D155-C155)=1,"bogey",IF((D155-C155)=2,"Double bogey","Other"))))),"  ")</f>
        <v>Other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7</v>
      </c>
      <c r="E156" s="31" t="str">
        <f t="shared" si="73"/>
        <v>Other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5</v>
      </c>
      <c r="E157" s="31" t="str">
        <f t="shared" si="73"/>
        <v>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5</v>
      </c>
      <c r="E158" s="31" t="str">
        <f t="shared" si="73"/>
        <v>bogey</v>
      </c>
      <c r="H158" t="s">
        <v>9</v>
      </c>
      <c r="I158" s="25">
        <f>COUNTIF(E155:E163,"Par")</f>
        <v>1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4</v>
      </c>
      <c r="E159" s="31" t="str">
        <f t="shared" si="73"/>
        <v>bogey</v>
      </c>
      <c r="H159" t="s">
        <v>125</v>
      </c>
      <c r="I159" s="25">
        <f>COUNTIF(E155:E163,"bogey")</f>
        <v>4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6</v>
      </c>
      <c r="E160" s="31" t="str">
        <f t="shared" si="73"/>
        <v>Double bogey</v>
      </c>
      <c r="H160" t="s">
        <v>126</v>
      </c>
      <c r="I160" s="25">
        <f>COUNTIF(E155:E163,"Double bogey")</f>
        <v>1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4</v>
      </c>
      <c r="E161" s="31" t="str">
        <f t="shared" si="73"/>
        <v>Par</v>
      </c>
      <c r="H161" t="s">
        <v>12</v>
      </c>
      <c r="I161" s="25">
        <f>COUNTIF(E155:E163,"Other")</f>
        <v>3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4</v>
      </c>
      <c r="E162" s="31" t="str">
        <f t="shared" si="73"/>
        <v>bogey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8</v>
      </c>
      <c r="E163" s="31" t="str">
        <f t="shared" si="73"/>
        <v>Other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7</v>
      </c>
      <c r="E166" s="31" t="str">
        <f t="shared" ref="E166:E174" si="75">IF(D166&lt;&gt;0,IF((D166-C166)=-1,"Birdie",IF((D166-C166)=-2,"Eagle",IF((D166-C166)=0,"Par",IF((D166-C166)=1,"bogey",IF((D166-C166)=2,"Double bogey","Other"))))),"  ")</f>
        <v>Other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7</v>
      </c>
      <c r="E167" s="31" t="str">
        <f t="shared" si="75"/>
        <v>Other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4</v>
      </c>
      <c r="E168" s="31" t="str">
        <f t="shared" si="75"/>
        <v>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7</v>
      </c>
      <c r="E169" s="31" t="str">
        <f t="shared" si="75"/>
        <v>Other</v>
      </c>
      <c r="H169" t="s">
        <v>9</v>
      </c>
      <c r="I169" s="25">
        <f>COUNTIF(E166:E174,"Par")</f>
        <v>0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6</v>
      </c>
      <c r="E170" s="31" t="str">
        <f t="shared" si="75"/>
        <v>Double bogey</v>
      </c>
      <c r="H170" t="s">
        <v>125</v>
      </c>
      <c r="I170" s="25">
        <f>COUNTIF(E166:E174,"bogey")</f>
        <v>2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4</v>
      </c>
      <c r="E171" s="31" t="str">
        <f t="shared" si="75"/>
        <v>bogey</v>
      </c>
      <c r="H171" t="s">
        <v>126</v>
      </c>
      <c r="I171" s="25">
        <f>COUNTIF(E166:E174,"Double bogey")</f>
        <v>1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11</v>
      </c>
      <c r="E172" s="31" t="str">
        <f t="shared" si="75"/>
        <v>Other</v>
      </c>
      <c r="H172" t="s">
        <v>12</v>
      </c>
      <c r="I172" s="25">
        <f>COUNTIF(E166:E174,"Other")</f>
        <v>6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7</v>
      </c>
      <c r="E173" s="31" t="str">
        <f t="shared" si="75"/>
        <v>Other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9</v>
      </c>
      <c r="E174" s="31" t="str">
        <f t="shared" si="75"/>
        <v>Other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7</v>
      </c>
      <c r="E177" s="31" t="str">
        <f t="shared" ref="E177:E185" si="77">IF(D177&lt;&gt;0,IF((D177-C177)=-1,"Birdie",IF((D177-C177)=-2,"Eagle",IF((D177-C177)=0,"Par",IF((D177-C177)=1,"bogey",IF((D177-C177)=2,"Double bogey","Other"))))),"  ")</f>
        <v>Other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6</v>
      </c>
      <c r="E178" s="31" t="str">
        <f t="shared" si="77"/>
        <v>Double bogey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6</v>
      </c>
      <c r="E179" s="31" t="str">
        <f t="shared" si="77"/>
        <v>Double 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5</v>
      </c>
      <c r="E180" s="31" t="str">
        <f t="shared" si="77"/>
        <v>bogey</v>
      </c>
      <c r="H180" t="s">
        <v>9</v>
      </c>
      <c r="I180" s="25">
        <f>COUNTIF(E177:E185,"Par")</f>
        <v>0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4</v>
      </c>
      <c r="E181" s="31" t="str">
        <f t="shared" si="77"/>
        <v>bogey</v>
      </c>
      <c r="H181" t="s">
        <v>125</v>
      </c>
      <c r="I181" s="25">
        <f>COUNTIF(E177:E185,"bogey")</f>
        <v>4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5</v>
      </c>
      <c r="E182" s="31" t="str">
        <f t="shared" si="77"/>
        <v>bogey</v>
      </c>
      <c r="H182" t="s">
        <v>126</v>
      </c>
      <c r="I182" s="25">
        <f>COUNTIF(E177:E185,"Double bogey")</f>
        <v>4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6</v>
      </c>
      <c r="E183" s="31" t="str">
        <f t="shared" si="77"/>
        <v>Double bogey</v>
      </c>
      <c r="H183" t="s">
        <v>12</v>
      </c>
      <c r="I183" s="25">
        <f>COUNTIF(E177:E185,"Other")</f>
        <v>1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4</v>
      </c>
      <c r="E184" s="31" t="str">
        <f t="shared" si="77"/>
        <v>bogey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7</v>
      </c>
      <c r="E185" s="31" t="str">
        <f t="shared" si="77"/>
        <v>Double 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6</v>
      </c>
      <c r="E188" s="31" t="str">
        <f t="shared" ref="E188:E196" si="79">IF(D188&lt;&gt;0,IF((D188-C188)=-1,"Birdie",IF((D188-C188)=-2,"Eagle",IF((D188-C188)=0,"Par",IF((D188-C188)=1,"bogey",IF((D188-C188)=2,"Double bogey","Other"))))),"  ")</f>
        <v>Double bogey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6</v>
      </c>
      <c r="E189" s="31" t="str">
        <f t="shared" si="79"/>
        <v>Double bogey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4</v>
      </c>
      <c r="E190" s="31" t="str">
        <f t="shared" si="79"/>
        <v>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5</v>
      </c>
      <c r="E191" s="31" t="str">
        <f t="shared" si="79"/>
        <v>bogey</v>
      </c>
      <c r="H191" t="s">
        <v>9</v>
      </c>
      <c r="I191" s="25">
        <f>COUNTIF(E188:E196,"Par")</f>
        <v>1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6</v>
      </c>
      <c r="E192" s="31" t="str">
        <f t="shared" si="79"/>
        <v>Double bogey</v>
      </c>
      <c r="H192" t="s">
        <v>125</v>
      </c>
      <c r="I192" s="25">
        <f>COUNTIF(E188:E196,"bogey")</f>
        <v>3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3</v>
      </c>
      <c r="E193" s="31" t="str">
        <f t="shared" si="79"/>
        <v>Par</v>
      </c>
      <c r="H193" t="s">
        <v>126</v>
      </c>
      <c r="I193" s="25">
        <f>COUNTIF(E188:E196,"Double bogey")</f>
        <v>4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7</v>
      </c>
      <c r="E194" s="31" t="str">
        <f t="shared" si="79"/>
        <v>Double bogey</v>
      </c>
      <c r="H194" t="s">
        <v>12</v>
      </c>
      <c r="I194" s="25">
        <f>COUNTIF(E188:E196,"Other")</f>
        <v>1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5</v>
      </c>
      <c r="E195" s="31" t="str">
        <f t="shared" si="79"/>
        <v>bogey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8</v>
      </c>
      <c r="E196" s="31" t="str">
        <f t="shared" si="79"/>
        <v>Other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5</v>
      </c>
      <c r="E199" s="31" t="str">
        <f t="shared" ref="E199:E207" si="81">IF(D199&lt;&gt;0,IF((D199-C199)=-1,"Birdie",IF((D199-C199)=-2,"Eagle",IF((D199-C199)=0,"Par",IF((D199-C199)=1,"bogey",IF((D199-C199)=2,"Double bogey","Other"))))),"  ")</f>
        <v>bogey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7</v>
      </c>
      <c r="E200" s="31" t="str">
        <f t="shared" si="81"/>
        <v>Other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5</v>
      </c>
      <c r="E201" s="31" t="str">
        <f t="shared" si="81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5</v>
      </c>
      <c r="E202" s="31" t="str">
        <f t="shared" si="81"/>
        <v>bogey</v>
      </c>
      <c r="H202" t="s">
        <v>9</v>
      </c>
      <c r="I202" s="25">
        <f>COUNTIF(E199:E207,"Par")</f>
        <v>2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3</v>
      </c>
      <c r="E203" s="31" t="str">
        <f t="shared" si="81"/>
        <v>Par</v>
      </c>
      <c r="H203" t="s">
        <v>125</v>
      </c>
      <c r="I203" s="25">
        <f>COUNTIF(E199:E207,"bogey")</f>
        <v>4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7</v>
      </c>
      <c r="E204" s="31" t="str">
        <f t="shared" si="81"/>
        <v>Other</v>
      </c>
      <c r="H204" t="s">
        <v>126</v>
      </c>
      <c r="I204" s="25">
        <f>COUNTIF(E199:E207,"Double bogey")</f>
        <v>1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5</v>
      </c>
      <c r="E205" s="31" t="str">
        <f t="shared" si="81"/>
        <v>bogey</v>
      </c>
      <c r="H205" t="s">
        <v>12</v>
      </c>
      <c r="I205" s="25">
        <f>COUNTIF(E199:E207,"Other")</f>
        <v>2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3</v>
      </c>
      <c r="E206" s="31" t="str">
        <f t="shared" si="81"/>
        <v>Par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7</v>
      </c>
      <c r="E207" s="31" t="str">
        <f t="shared" si="81"/>
        <v>Double 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0</v>
      </c>
      <c r="E210" s="31" t="str">
        <f t="shared" ref="E210:E218" si="83">IF(D210&lt;&gt;0,IF((D210-C210)=-1,"Birdie",IF((D210-C210)=-2,"Eagle",IF((D210-C210)=0,"Par",IF((D210-C210)=1,"bogey",IF((D210-C210)=2,"Double bogey","Other"))))),"  ")</f>
        <v xml:space="preserve">  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0</v>
      </c>
      <c r="E211" s="31" t="str">
        <f t="shared" si="83"/>
        <v xml:space="preserve">  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0</v>
      </c>
      <c r="E212" s="31" t="str">
        <f t="shared" si="83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0</v>
      </c>
      <c r="E213" s="31" t="str">
        <f t="shared" si="83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0</v>
      </c>
      <c r="E214" s="31" t="str">
        <f t="shared" si="83"/>
        <v xml:space="preserve">  </v>
      </c>
      <c r="H214" t="s">
        <v>125</v>
      </c>
      <c r="I214" s="25">
        <f>COUNTIF(E210:E218,"bogey")</f>
        <v>0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0</v>
      </c>
      <c r="E215" s="31" t="str">
        <f t="shared" si="83"/>
        <v xml:space="preserve">  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0</v>
      </c>
      <c r="E216" s="31" t="str">
        <f t="shared" si="83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0</v>
      </c>
      <c r="E217" s="31" t="str">
        <f t="shared" si="83"/>
        <v xml:space="preserve">  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0</v>
      </c>
      <c r="E218" s="31" t="str">
        <f t="shared" si="83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N218"/>
  <sheetViews>
    <sheetView topLeftCell="C27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8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1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5</v>
      </c>
      <c r="W7" s="15">
        <f t="shared" ref="W7:W15" si="7">IF((V7-U7)&gt;3,U7+3,V7)</f>
        <v>5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7</v>
      </c>
      <c r="AI7" s="15">
        <f t="shared" ref="AI7:AI15" si="11">IF((AH7-AG7)&gt;3,AG7+3,AH7)</f>
        <v>7</v>
      </c>
      <c r="AJ7" s="2"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1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0.5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1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6</v>
      </c>
      <c r="CE7" s="15">
        <f t="shared" ref="CE7:CE15" si="27">IF((CD7-CC7)&gt;3,CC7+3,CD7)</f>
        <v>6</v>
      </c>
      <c r="CF7" s="2">
        <v>1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1</v>
      </c>
      <c r="S8" s="9"/>
      <c r="T8" s="16">
        <f t="shared" ref="T8:T15" si="33">+T7+1</f>
        <v>11</v>
      </c>
      <c r="U8" s="15">
        <f t="shared" si="6"/>
        <v>4</v>
      </c>
      <c r="V8" s="15">
        <v>5</v>
      </c>
      <c r="W8" s="15">
        <f t="shared" si="7"/>
        <v>5</v>
      </c>
      <c r="X8" s="2">
        <v>1</v>
      </c>
      <c r="Y8" s="9"/>
      <c r="Z8" s="16">
        <f t="shared" ref="Z8:Z15" si="34">+Z7+1</f>
        <v>2</v>
      </c>
      <c r="AA8" s="15">
        <f t="shared" si="8"/>
        <v>4</v>
      </c>
      <c r="AB8" s="15">
        <v>6</v>
      </c>
      <c r="AC8" s="15">
        <f t="shared" si="9"/>
        <v>6</v>
      </c>
      <c r="AD8" s="2">
        <v>0.5</v>
      </c>
      <c r="AE8" s="9"/>
      <c r="AF8" s="16">
        <f t="shared" ref="AF8:AF15" si="35">+AF7+1</f>
        <v>11</v>
      </c>
      <c r="AG8" s="15">
        <f t="shared" si="10"/>
        <v>4</v>
      </c>
      <c r="AH8" s="15">
        <v>6</v>
      </c>
      <c r="AI8" s="15">
        <f t="shared" si="11"/>
        <v>6</v>
      </c>
      <c r="AJ8" s="2">
        <v>0.5</v>
      </c>
      <c r="AK8" s="9"/>
      <c r="AL8" s="16">
        <f t="shared" ref="AL8:AL15" si="36">+AL7+1</f>
        <v>2</v>
      </c>
      <c r="AM8" s="15">
        <f t="shared" si="12"/>
        <v>4</v>
      </c>
      <c r="AN8" s="15">
        <v>6</v>
      </c>
      <c r="AO8" s="15">
        <f t="shared" si="13"/>
        <v>6</v>
      </c>
      <c r="AP8" s="2">
        <v>1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4</v>
      </c>
      <c r="BA8" s="15">
        <f t="shared" si="17"/>
        <v>4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8</v>
      </c>
      <c r="BG8" s="15">
        <f t="shared" si="19"/>
        <v>7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7</v>
      </c>
      <c r="BM8" s="15">
        <f t="shared" si="21"/>
        <v>7</v>
      </c>
      <c r="BN8" s="2"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7</v>
      </c>
      <c r="BS8" s="15">
        <f t="shared" si="23"/>
        <v>7</v>
      </c>
      <c r="BT8" s="2">
        <v>0.5</v>
      </c>
      <c r="BU8" s="9"/>
      <c r="BV8" s="16">
        <f t="shared" ref="BV8:BV15" si="42">+BV7+1</f>
        <v>11</v>
      </c>
      <c r="BW8" s="15">
        <f t="shared" si="24"/>
        <v>4</v>
      </c>
      <c r="BX8" s="15">
        <v>7</v>
      </c>
      <c r="BY8" s="15">
        <f t="shared" si="25"/>
        <v>7</v>
      </c>
      <c r="BZ8" s="2">
        <v>1</v>
      </c>
      <c r="CA8" s="9"/>
      <c r="CB8" s="16">
        <f t="shared" ref="CB8:CB15" si="43">+CB7+1</f>
        <v>2</v>
      </c>
      <c r="CC8" s="15">
        <f t="shared" si="26"/>
        <v>4</v>
      </c>
      <c r="CD8" s="15">
        <v>6</v>
      </c>
      <c r="CE8" s="15">
        <f t="shared" si="27"/>
        <v>6</v>
      </c>
      <c r="CF8" s="2">
        <v>1</v>
      </c>
      <c r="CG8" s="9"/>
      <c r="CH8" s="16">
        <f t="shared" ref="CH8:CH15" si="44">+CH7+1</f>
        <v>11</v>
      </c>
      <c r="CI8" s="15">
        <f t="shared" si="28"/>
        <v>4</v>
      </c>
      <c r="CJ8" s="15">
        <v>6</v>
      </c>
      <c r="CK8" s="15">
        <f t="shared" si="29"/>
        <v>6</v>
      </c>
      <c r="CL8" s="2"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4</v>
      </c>
      <c r="E9" s="15">
        <f t="shared" si="1"/>
        <v>4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>
        <v>4</v>
      </c>
      <c r="W9" s="15">
        <f t="shared" si="7"/>
        <v>4</v>
      </c>
      <c r="X9" s="2">
        <v>0.5</v>
      </c>
      <c r="Y9" s="9"/>
      <c r="Z9" s="16">
        <f t="shared" si="34"/>
        <v>3</v>
      </c>
      <c r="AA9" s="15">
        <f t="shared" si="8"/>
        <v>4</v>
      </c>
      <c r="AB9" s="15">
        <v>6</v>
      </c>
      <c r="AC9" s="15">
        <f t="shared" si="9"/>
        <v>6</v>
      </c>
      <c r="AD9" s="2">
        <v>0</v>
      </c>
      <c r="AE9" s="9"/>
      <c r="AF9" s="16">
        <f t="shared" si="35"/>
        <v>12</v>
      </c>
      <c r="AG9" s="15">
        <f t="shared" si="10"/>
        <v>3</v>
      </c>
      <c r="AH9" s="15">
        <v>3</v>
      </c>
      <c r="AI9" s="15">
        <f t="shared" si="11"/>
        <v>3</v>
      </c>
      <c r="AJ9" s="2">
        <v>1</v>
      </c>
      <c r="AK9" s="9"/>
      <c r="AL9" s="16">
        <f t="shared" si="36"/>
        <v>3</v>
      </c>
      <c r="AM9" s="15">
        <f t="shared" si="12"/>
        <v>4</v>
      </c>
      <c r="AN9" s="15">
        <v>6</v>
      </c>
      <c r="AO9" s="15">
        <f t="shared" si="13"/>
        <v>6</v>
      </c>
      <c r="AP9" s="2">
        <v>0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>
        <v>6</v>
      </c>
      <c r="BA9" s="15">
        <f t="shared" si="17"/>
        <v>6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>
        <v>6</v>
      </c>
      <c r="BG9" s="15">
        <f t="shared" si="19"/>
        <v>6</v>
      </c>
      <c r="BH9" s="2">
        <v>0</v>
      </c>
      <c r="BI9" s="9"/>
      <c r="BJ9" s="16">
        <f t="shared" si="40"/>
        <v>12</v>
      </c>
      <c r="BK9" s="15">
        <f t="shared" si="20"/>
        <v>3</v>
      </c>
      <c r="BL9" s="15">
        <v>4</v>
      </c>
      <c r="BM9" s="15">
        <f t="shared" si="21"/>
        <v>4</v>
      </c>
      <c r="BN9" s="2">
        <v>1</v>
      </c>
      <c r="BO9" s="9"/>
      <c r="BP9" s="16">
        <f t="shared" si="41"/>
        <v>3</v>
      </c>
      <c r="BQ9" s="15">
        <f t="shared" si="22"/>
        <v>4</v>
      </c>
      <c r="BR9" s="15">
        <v>5</v>
      </c>
      <c r="BS9" s="15">
        <f t="shared" si="23"/>
        <v>5</v>
      </c>
      <c r="BT9" s="2">
        <v>1</v>
      </c>
      <c r="BU9" s="9"/>
      <c r="BV9" s="16">
        <f t="shared" si="42"/>
        <v>12</v>
      </c>
      <c r="BW9" s="15">
        <f t="shared" si="24"/>
        <v>3</v>
      </c>
      <c r="BX9" s="15">
        <v>4</v>
      </c>
      <c r="BY9" s="15">
        <f t="shared" si="25"/>
        <v>4</v>
      </c>
      <c r="BZ9" s="2">
        <v>0.5</v>
      </c>
      <c r="CA9" s="9"/>
      <c r="CB9" s="16">
        <f t="shared" si="43"/>
        <v>3</v>
      </c>
      <c r="CC9" s="15">
        <f t="shared" si="26"/>
        <v>4</v>
      </c>
      <c r="CD9" s="15">
        <v>5</v>
      </c>
      <c r="CE9" s="15">
        <f t="shared" si="27"/>
        <v>5</v>
      </c>
      <c r="CF9" s="2">
        <v>1</v>
      </c>
      <c r="CG9" s="9"/>
      <c r="CH9" s="16">
        <f t="shared" si="44"/>
        <v>12</v>
      </c>
      <c r="CI9" s="15">
        <f t="shared" si="28"/>
        <v>3</v>
      </c>
      <c r="CJ9" s="15">
        <v>5</v>
      </c>
      <c r="CK9" s="15">
        <f t="shared" si="29"/>
        <v>5</v>
      </c>
      <c r="CL9" s="2">
        <v>0.5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5</v>
      </c>
      <c r="E10" s="15">
        <f t="shared" si="1"/>
        <v>5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6</v>
      </c>
      <c r="K10" s="15">
        <f t="shared" si="3"/>
        <v>6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7</v>
      </c>
      <c r="Q10" s="15">
        <f t="shared" si="5"/>
        <v>7</v>
      </c>
      <c r="R10" s="2">
        <v>0</v>
      </c>
      <c r="S10" s="9"/>
      <c r="T10" s="16">
        <f t="shared" si="33"/>
        <v>13</v>
      </c>
      <c r="U10" s="15">
        <f t="shared" si="6"/>
        <v>4</v>
      </c>
      <c r="V10" s="15">
        <v>6</v>
      </c>
      <c r="W10" s="15">
        <f t="shared" si="7"/>
        <v>6</v>
      </c>
      <c r="X10" s="2">
        <v>0</v>
      </c>
      <c r="Y10" s="9"/>
      <c r="Z10" s="16">
        <f t="shared" si="34"/>
        <v>4</v>
      </c>
      <c r="AA10" s="15">
        <f t="shared" si="8"/>
        <v>4</v>
      </c>
      <c r="AB10" s="15">
        <v>6</v>
      </c>
      <c r="AC10" s="15">
        <f t="shared" si="9"/>
        <v>6</v>
      </c>
      <c r="AD10" s="2">
        <v>0</v>
      </c>
      <c r="AE10" s="9"/>
      <c r="AF10" s="16">
        <f t="shared" si="35"/>
        <v>13</v>
      </c>
      <c r="AG10" s="15">
        <f t="shared" si="10"/>
        <v>4</v>
      </c>
      <c r="AH10" s="15">
        <v>6</v>
      </c>
      <c r="AI10" s="15">
        <f t="shared" si="11"/>
        <v>6</v>
      </c>
      <c r="AJ10" s="2">
        <v>0</v>
      </c>
      <c r="AK10" s="9"/>
      <c r="AL10" s="16">
        <f t="shared" si="36"/>
        <v>4</v>
      </c>
      <c r="AM10" s="15">
        <f t="shared" si="12"/>
        <v>4</v>
      </c>
      <c r="AN10" s="15">
        <v>5</v>
      </c>
      <c r="AO10" s="15">
        <f t="shared" si="13"/>
        <v>5</v>
      </c>
      <c r="AP10" s="2">
        <v>1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>
        <v>6</v>
      </c>
      <c r="BA10" s="15">
        <f t="shared" si="17"/>
        <v>6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5</v>
      </c>
      <c r="BG10" s="15">
        <f t="shared" si="19"/>
        <v>5</v>
      </c>
      <c r="BH10" s="2">
        <v>0</v>
      </c>
      <c r="BI10" s="9"/>
      <c r="BJ10" s="16">
        <f t="shared" si="40"/>
        <v>13</v>
      </c>
      <c r="BK10" s="15">
        <f t="shared" si="20"/>
        <v>4</v>
      </c>
      <c r="BL10" s="15">
        <v>6</v>
      </c>
      <c r="BM10" s="15">
        <f t="shared" si="21"/>
        <v>6</v>
      </c>
      <c r="BN10" s="2">
        <v>0.5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1</v>
      </c>
      <c r="BU10" s="9"/>
      <c r="BV10" s="16">
        <f t="shared" si="42"/>
        <v>13</v>
      </c>
      <c r="BW10" s="15">
        <f t="shared" si="24"/>
        <v>4</v>
      </c>
      <c r="BX10" s="15">
        <v>5</v>
      </c>
      <c r="BY10" s="15">
        <f t="shared" si="25"/>
        <v>5</v>
      </c>
      <c r="BZ10" s="2">
        <v>0</v>
      </c>
      <c r="CA10" s="9"/>
      <c r="CB10" s="16">
        <f t="shared" si="43"/>
        <v>4</v>
      </c>
      <c r="CC10" s="15">
        <f t="shared" si="26"/>
        <v>4</v>
      </c>
      <c r="CD10" s="15">
        <v>5</v>
      </c>
      <c r="CE10" s="15">
        <f t="shared" si="27"/>
        <v>5</v>
      </c>
      <c r="CF10" s="2">
        <v>0.5</v>
      </c>
      <c r="CG10" s="9"/>
      <c r="CH10" s="16">
        <f t="shared" si="44"/>
        <v>13</v>
      </c>
      <c r="CI10" s="15">
        <f t="shared" si="28"/>
        <v>4</v>
      </c>
      <c r="CJ10" s="15">
        <v>5</v>
      </c>
      <c r="CK10" s="15">
        <f t="shared" si="29"/>
        <v>5</v>
      </c>
      <c r="CL10" s="2">
        <v>1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6</v>
      </c>
      <c r="E11" s="15">
        <f t="shared" si="1"/>
        <v>6</v>
      </c>
      <c r="F11" s="2">
        <v>1</v>
      </c>
      <c r="G11" s="9"/>
      <c r="H11" s="16">
        <f t="shared" si="31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6</v>
      </c>
      <c r="Q11" s="15">
        <f t="shared" si="5"/>
        <v>6</v>
      </c>
      <c r="R11" s="2">
        <v>1</v>
      </c>
      <c r="S11" s="9"/>
      <c r="T11" s="16">
        <f t="shared" si="33"/>
        <v>14</v>
      </c>
      <c r="U11" s="15">
        <f t="shared" si="6"/>
        <v>4</v>
      </c>
      <c r="V11" s="15">
        <v>7</v>
      </c>
      <c r="W11" s="15">
        <f t="shared" si="7"/>
        <v>7</v>
      </c>
      <c r="X11" s="2">
        <v>1</v>
      </c>
      <c r="Y11" s="9"/>
      <c r="Z11" s="16">
        <f t="shared" si="34"/>
        <v>5</v>
      </c>
      <c r="AA11" s="15">
        <f t="shared" si="8"/>
        <v>3</v>
      </c>
      <c r="AB11" s="15">
        <v>4</v>
      </c>
      <c r="AC11" s="15">
        <f t="shared" si="9"/>
        <v>4</v>
      </c>
      <c r="AD11" s="2">
        <v>1</v>
      </c>
      <c r="AE11" s="9"/>
      <c r="AF11" s="16">
        <f t="shared" si="35"/>
        <v>14</v>
      </c>
      <c r="AG11" s="15">
        <f t="shared" si="10"/>
        <v>4</v>
      </c>
      <c r="AH11" s="15">
        <v>6</v>
      </c>
      <c r="AI11" s="15">
        <f t="shared" si="11"/>
        <v>6</v>
      </c>
      <c r="AJ11" s="2">
        <v>1</v>
      </c>
      <c r="AK11" s="9"/>
      <c r="AL11" s="16">
        <f t="shared" si="36"/>
        <v>5</v>
      </c>
      <c r="AM11" s="15">
        <f t="shared" si="12"/>
        <v>3</v>
      </c>
      <c r="AN11" s="15">
        <v>3</v>
      </c>
      <c r="AO11" s="15">
        <f t="shared" si="13"/>
        <v>3</v>
      </c>
      <c r="AP11" s="2">
        <v>1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>
        <v>6</v>
      </c>
      <c r="BA11" s="15">
        <f t="shared" si="17"/>
        <v>6</v>
      </c>
      <c r="BB11" s="2">
        <v>0.5</v>
      </c>
      <c r="BC11" s="9"/>
      <c r="BD11" s="16">
        <f t="shared" si="39"/>
        <v>5</v>
      </c>
      <c r="BE11" s="15">
        <f t="shared" si="18"/>
        <v>3</v>
      </c>
      <c r="BF11" s="15">
        <v>5</v>
      </c>
      <c r="BG11" s="15">
        <f t="shared" si="19"/>
        <v>5</v>
      </c>
      <c r="BH11" s="2">
        <v>0.5</v>
      </c>
      <c r="BI11" s="9"/>
      <c r="BJ11" s="16">
        <f t="shared" si="40"/>
        <v>14</v>
      </c>
      <c r="BK11" s="15">
        <f t="shared" si="20"/>
        <v>4</v>
      </c>
      <c r="BL11" s="15">
        <v>7</v>
      </c>
      <c r="BM11" s="15">
        <f t="shared" si="21"/>
        <v>7</v>
      </c>
      <c r="BN11" s="2">
        <v>0</v>
      </c>
      <c r="BO11" s="9"/>
      <c r="BP11" s="16">
        <f t="shared" si="41"/>
        <v>5</v>
      </c>
      <c r="BQ11" s="15">
        <f t="shared" si="22"/>
        <v>3</v>
      </c>
      <c r="BR11" s="15">
        <v>4</v>
      </c>
      <c r="BS11" s="15">
        <f t="shared" si="23"/>
        <v>4</v>
      </c>
      <c r="BT11" s="2">
        <v>1</v>
      </c>
      <c r="BU11" s="9"/>
      <c r="BV11" s="16">
        <f t="shared" si="42"/>
        <v>14</v>
      </c>
      <c r="BW11" s="15">
        <f t="shared" si="24"/>
        <v>4</v>
      </c>
      <c r="BX11" s="15">
        <v>7</v>
      </c>
      <c r="BY11" s="15">
        <f t="shared" si="25"/>
        <v>7</v>
      </c>
      <c r="BZ11" s="2">
        <v>1</v>
      </c>
      <c r="CA11" s="9"/>
      <c r="CB11" s="16">
        <f t="shared" si="43"/>
        <v>5</v>
      </c>
      <c r="CC11" s="15">
        <f t="shared" si="26"/>
        <v>3</v>
      </c>
      <c r="CD11" s="15">
        <v>3</v>
      </c>
      <c r="CE11" s="15">
        <f t="shared" si="27"/>
        <v>3</v>
      </c>
      <c r="CF11" s="2">
        <v>1</v>
      </c>
      <c r="CG11" s="9"/>
      <c r="CH11" s="16">
        <f t="shared" si="44"/>
        <v>14</v>
      </c>
      <c r="CI11" s="15">
        <f t="shared" si="28"/>
        <v>4</v>
      </c>
      <c r="CJ11" s="15">
        <v>7</v>
      </c>
      <c r="CK11" s="15">
        <f t="shared" si="29"/>
        <v>7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3</v>
      </c>
      <c r="E12" s="15">
        <f t="shared" si="1"/>
        <v>3</v>
      </c>
      <c r="F12" s="2">
        <v>1</v>
      </c>
      <c r="G12" s="9"/>
      <c r="H12" s="16">
        <f t="shared" si="31"/>
        <v>6</v>
      </c>
      <c r="I12" s="15">
        <f t="shared" si="2"/>
        <v>4</v>
      </c>
      <c r="J12" s="15">
        <v>8</v>
      </c>
      <c r="K12" s="15">
        <f t="shared" si="3"/>
        <v>7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4</v>
      </c>
      <c r="Q12" s="15">
        <f t="shared" si="5"/>
        <v>4</v>
      </c>
      <c r="R12" s="2">
        <v>0</v>
      </c>
      <c r="S12" s="9"/>
      <c r="T12" s="16">
        <f t="shared" si="33"/>
        <v>15</v>
      </c>
      <c r="U12" s="15">
        <f t="shared" si="6"/>
        <v>3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6</v>
      </c>
      <c r="AA12" s="15">
        <f t="shared" si="8"/>
        <v>4</v>
      </c>
      <c r="AB12" s="15">
        <v>5</v>
      </c>
      <c r="AC12" s="15">
        <f t="shared" si="9"/>
        <v>5</v>
      </c>
      <c r="AD12" s="2">
        <v>0.5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6</v>
      </c>
      <c r="AM12" s="15">
        <f t="shared" si="12"/>
        <v>4</v>
      </c>
      <c r="AN12" s="15">
        <v>6</v>
      </c>
      <c r="AO12" s="15">
        <f t="shared" si="13"/>
        <v>6</v>
      </c>
      <c r="AP12" s="2">
        <v>0.5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>
        <v>5</v>
      </c>
      <c r="BA12" s="15">
        <f t="shared" si="17"/>
        <v>5</v>
      </c>
      <c r="BB12" s="2">
        <v>0</v>
      </c>
      <c r="BC12" s="9"/>
      <c r="BD12" s="16">
        <f t="shared" si="39"/>
        <v>6</v>
      </c>
      <c r="BE12" s="15">
        <f t="shared" si="18"/>
        <v>4</v>
      </c>
      <c r="BF12" s="15">
        <v>5</v>
      </c>
      <c r="BG12" s="15">
        <f t="shared" si="19"/>
        <v>5</v>
      </c>
      <c r="BH12" s="2">
        <v>1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1</v>
      </c>
      <c r="BO12" s="9"/>
      <c r="BP12" s="16">
        <f t="shared" si="41"/>
        <v>6</v>
      </c>
      <c r="BQ12" s="15">
        <f t="shared" si="22"/>
        <v>4</v>
      </c>
      <c r="BR12" s="15">
        <v>4</v>
      </c>
      <c r="BS12" s="15">
        <f t="shared" si="23"/>
        <v>4</v>
      </c>
      <c r="BT12" s="2">
        <v>1</v>
      </c>
      <c r="BU12" s="9"/>
      <c r="BV12" s="16">
        <f t="shared" si="42"/>
        <v>15</v>
      </c>
      <c r="BW12" s="15">
        <f t="shared" si="24"/>
        <v>3</v>
      </c>
      <c r="BX12" s="15">
        <v>4</v>
      </c>
      <c r="BY12" s="15">
        <f t="shared" si="25"/>
        <v>4</v>
      </c>
      <c r="BZ12" s="2">
        <v>0</v>
      </c>
      <c r="CA12" s="9"/>
      <c r="CB12" s="16">
        <f t="shared" si="43"/>
        <v>6</v>
      </c>
      <c r="CC12" s="15">
        <f t="shared" si="26"/>
        <v>4</v>
      </c>
      <c r="CD12" s="15">
        <v>4</v>
      </c>
      <c r="CE12" s="15">
        <f t="shared" si="27"/>
        <v>4</v>
      </c>
      <c r="CF12" s="2">
        <v>1</v>
      </c>
      <c r="CG12" s="9"/>
      <c r="CH12" s="16">
        <f t="shared" si="44"/>
        <v>15</v>
      </c>
      <c r="CI12" s="15">
        <f t="shared" si="28"/>
        <v>3</v>
      </c>
      <c r="CJ12" s="15">
        <v>4</v>
      </c>
      <c r="CK12" s="15">
        <f t="shared" si="29"/>
        <v>4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6</v>
      </c>
      <c r="E13" s="15">
        <f t="shared" si="1"/>
        <v>6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1</v>
      </c>
      <c r="M13" s="9"/>
      <c r="N13" s="16">
        <f t="shared" si="32"/>
        <v>16</v>
      </c>
      <c r="O13" s="15">
        <f t="shared" si="4"/>
        <v>5</v>
      </c>
      <c r="P13" s="15">
        <v>6</v>
      </c>
      <c r="Q13" s="15">
        <f t="shared" si="5"/>
        <v>6</v>
      </c>
      <c r="R13" s="2">
        <v>1</v>
      </c>
      <c r="S13" s="9"/>
      <c r="T13" s="16">
        <f t="shared" si="33"/>
        <v>16</v>
      </c>
      <c r="U13" s="15">
        <f t="shared" si="6"/>
        <v>5</v>
      </c>
      <c r="V13" s="15">
        <v>8</v>
      </c>
      <c r="W13" s="15">
        <f t="shared" si="7"/>
        <v>8</v>
      </c>
      <c r="X13" s="2">
        <v>0.5</v>
      </c>
      <c r="Y13" s="9"/>
      <c r="Z13" s="16">
        <f t="shared" si="34"/>
        <v>7</v>
      </c>
      <c r="AA13" s="15">
        <f t="shared" si="8"/>
        <v>4</v>
      </c>
      <c r="AB13" s="15">
        <v>5</v>
      </c>
      <c r="AC13" s="15">
        <f t="shared" si="9"/>
        <v>5</v>
      </c>
      <c r="AD13" s="2">
        <v>1</v>
      </c>
      <c r="AE13" s="9"/>
      <c r="AF13" s="16">
        <f t="shared" si="35"/>
        <v>16</v>
      </c>
      <c r="AG13" s="15">
        <f t="shared" si="10"/>
        <v>5</v>
      </c>
      <c r="AH13" s="15">
        <v>7</v>
      </c>
      <c r="AI13" s="15">
        <f t="shared" si="11"/>
        <v>7</v>
      </c>
      <c r="AJ13" s="2">
        <v>0.5</v>
      </c>
      <c r="AK13" s="9"/>
      <c r="AL13" s="16">
        <f t="shared" si="36"/>
        <v>7</v>
      </c>
      <c r="AM13" s="15">
        <f t="shared" si="12"/>
        <v>4</v>
      </c>
      <c r="AN13" s="15">
        <v>7</v>
      </c>
      <c r="AO13" s="15">
        <f t="shared" si="13"/>
        <v>7</v>
      </c>
      <c r="AP13" s="2">
        <v>0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>
        <v>6</v>
      </c>
      <c r="BA13" s="15">
        <f t="shared" si="17"/>
        <v>6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>
        <v>6</v>
      </c>
      <c r="BG13" s="15">
        <f t="shared" si="19"/>
        <v>6</v>
      </c>
      <c r="BH13" s="2">
        <v>1</v>
      </c>
      <c r="BI13" s="9"/>
      <c r="BJ13" s="16">
        <f t="shared" si="40"/>
        <v>16</v>
      </c>
      <c r="BK13" s="15">
        <f t="shared" si="20"/>
        <v>5</v>
      </c>
      <c r="BL13" s="15">
        <v>7</v>
      </c>
      <c r="BM13" s="15">
        <f t="shared" si="21"/>
        <v>7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>
        <v>5</v>
      </c>
      <c r="BS13" s="15">
        <f t="shared" si="23"/>
        <v>5</v>
      </c>
      <c r="BT13" s="2">
        <v>0.5</v>
      </c>
      <c r="BU13" s="9"/>
      <c r="BV13" s="16">
        <f t="shared" si="42"/>
        <v>16</v>
      </c>
      <c r="BW13" s="15">
        <f t="shared" si="24"/>
        <v>5</v>
      </c>
      <c r="BX13" s="15">
        <v>6</v>
      </c>
      <c r="BY13" s="15">
        <f t="shared" si="25"/>
        <v>6</v>
      </c>
      <c r="BZ13" s="2">
        <v>1</v>
      </c>
      <c r="CA13" s="9"/>
      <c r="CB13" s="16">
        <f t="shared" si="43"/>
        <v>7</v>
      </c>
      <c r="CC13" s="15">
        <f t="shared" si="26"/>
        <v>4</v>
      </c>
      <c r="CD13" s="15">
        <v>5</v>
      </c>
      <c r="CE13" s="15">
        <f t="shared" si="27"/>
        <v>5</v>
      </c>
      <c r="CF13" s="2">
        <v>0.5</v>
      </c>
      <c r="CG13" s="9"/>
      <c r="CH13" s="16">
        <f t="shared" si="44"/>
        <v>16</v>
      </c>
      <c r="CI13" s="15">
        <f t="shared" si="28"/>
        <v>5</v>
      </c>
      <c r="CJ13" s="15">
        <v>8</v>
      </c>
      <c r="CK13" s="15">
        <f t="shared" si="29"/>
        <v>8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5</v>
      </c>
      <c r="E14" s="15">
        <f t="shared" si="1"/>
        <v>5</v>
      </c>
      <c r="F14" s="2">
        <v>1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1</v>
      </c>
      <c r="M14" s="9"/>
      <c r="N14" s="16">
        <f t="shared" si="32"/>
        <v>17</v>
      </c>
      <c r="O14" s="15">
        <f t="shared" si="4"/>
        <v>4</v>
      </c>
      <c r="P14" s="15">
        <v>7</v>
      </c>
      <c r="Q14" s="15">
        <f t="shared" si="5"/>
        <v>7</v>
      </c>
      <c r="R14" s="2">
        <v>0</v>
      </c>
      <c r="S14" s="9"/>
      <c r="T14" s="16">
        <f t="shared" si="33"/>
        <v>17</v>
      </c>
      <c r="U14" s="15">
        <f t="shared" si="6"/>
        <v>4</v>
      </c>
      <c r="V14" s="15">
        <v>6</v>
      </c>
      <c r="W14" s="15">
        <f t="shared" si="7"/>
        <v>6</v>
      </c>
      <c r="X14" s="2">
        <v>1</v>
      </c>
      <c r="Y14" s="9"/>
      <c r="Z14" s="16">
        <f t="shared" si="34"/>
        <v>8</v>
      </c>
      <c r="AA14" s="15">
        <f t="shared" si="8"/>
        <v>3</v>
      </c>
      <c r="AB14" s="15">
        <v>6</v>
      </c>
      <c r="AC14" s="15">
        <f t="shared" si="9"/>
        <v>6</v>
      </c>
      <c r="AD14" s="2">
        <v>0</v>
      </c>
      <c r="AE14" s="9"/>
      <c r="AF14" s="16">
        <f t="shared" si="35"/>
        <v>17</v>
      </c>
      <c r="AG14" s="15">
        <f t="shared" si="10"/>
        <v>4</v>
      </c>
      <c r="AH14" s="15">
        <v>6</v>
      </c>
      <c r="AI14" s="15">
        <f t="shared" si="11"/>
        <v>6</v>
      </c>
      <c r="AJ14" s="2">
        <v>0</v>
      </c>
      <c r="AK14" s="9"/>
      <c r="AL14" s="16">
        <f t="shared" si="36"/>
        <v>8</v>
      </c>
      <c r="AM14" s="15">
        <f t="shared" si="12"/>
        <v>3</v>
      </c>
      <c r="AN14" s="15">
        <v>3</v>
      </c>
      <c r="AO14" s="15">
        <f t="shared" si="13"/>
        <v>3</v>
      </c>
      <c r="AP14" s="2">
        <v>1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>
        <v>5</v>
      </c>
      <c r="BA14" s="15">
        <f t="shared" si="17"/>
        <v>5</v>
      </c>
      <c r="BB14" s="2">
        <v>0.5</v>
      </c>
      <c r="BC14" s="9"/>
      <c r="BD14" s="16">
        <f t="shared" si="39"/>
        <v>8</v>
      </c>
      <c r="BE14" s="15">
        <f t="shared" si="18"/>
        <v>3</v>
      </c>
      <c r="BF14" s="15">
        <v>4</v>
      </c>
      <c r="BG14" s="15">
        <f t="shared" si="19"/>
        <v>4</v>
      </c>
      <c r="BH14" s="2">
        <v>0.5</v>
      </c>
      <c r="BI14" s="9"/>
      <c r="BJ14" s="16">
        <f t="shared" si="40"/>
        <v>17</v>
      </c>
      <c r="BK14" s="15">
        <f t="shared" si="20"/>
        <v>4</v>
      </c>
      <c r="BL14" s="15">
        <v>5</v>
      </c>
      <c r="BM14" s="15">
        <f t="shared" si="21"/>
        <v>5</v>
      </c>
      <c r="BN14" s="2">
        <v>0.5</v>
      </c>
      <c r="BO14" s="9"/>
      <c r="BP14" s="16">
        <f t="shared" si="41"/>
        <v>8</v>
      </c>
      <c r="BQ14" s="15">
        <f t="shared" si="22"/>
        <v>3</v>
      </c>
      <c r="BR14" s="15">
        <v>4</v>
      </c>
      <c r="BS14" s="15">
        <f t="shared" si="23"/>
        <v>4</v>
      </c>
      <c r="BT14" s="2">
        <v>0.5</v>
      </c>
      <c r="BU14" s="9"/>
      <c r="BV14" s="16">
        <f t="shared" si="42"/>
        <v>17</v>
      </c>
      <c r="BW14" s="15">
        <f t="shared" si="24"/>
        <v>4</v>
      </c>
      <c r="BX14" s="15">
        <v>5</v>
      </c>
      <c r="BY14" s="15">
        <f t="shared" si="25"/>
        <v>5</v>
      </c>
      <c r="BZ14" s="2">
        <v>1</v>
      </c>
      <c r="CA14" s="9"/>
      <c r="CB14" s="16">
        <f t="shared" si="43"/>
        <v>8</v>
      </c>
      <c r="CC14" s="15">
        <f t="shared" si="26"/>
        <v>3</v>
      </c>
      <c r="CD14" s="15">
        <v>5</v>
      </c>
      <c r="CE14" s="15">
        <f t="shared" si="27"/>
        <v>5</v>
      </c>
      <c r="CF14" s="2">
        <v>0</v>
      </c>
      <c r="CG14" s="9"/>
      <c r="CH14" s="16">
        <f t="shared" si="44"/>
        <v>17</v>
      </c>
      <c r="CI14" s="15">
        <f t="shared" si="28"/>
        <v>4</v>
      </c>
      <c r="CJ14" s="15">
        <v>6</v>
      </c>
      <c r="CK14" s="15">
        <f t="shared" si="29"/>
        <v>6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</v>
      </c>
      <c r="M15" s="9"/>
      <c r="N15" s="16">
        <f t="shared" si="32"/>
        <v>18</v>
      </c>
      <c r="O15" s="15">
        <f t="shared" si="4"/>
        <v>5</v>
      </c>
      <c r="P15" s="15">
        <v>7</v>
      </c>
      <c r="Q15" s="15">
        <f t="shared" si="5"/>
        <v>7</v>
      </c>
      <c r="R15" s="2">
        <v>1</v>
      </c>
      <c r="S15" s="9"/>
      <c r="T15" s="16">
        <f t="shared" si="33"/>
        <v>18</v>
      </c>
      <c r="U15" s="15">
        <f t="shared" si="6"/>
        <v>5</v>
      </c>
      <c r="V15" s="15">
        <v>7</v>
      </c>
      <c r="W15" s="15">
        <f t="shared" si="7"/>
        <v>7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>
        <v>7</v>
      </c>
      <c r="AC15" s="15">
        <f t="shared" si="9"/>
        <v>7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>
        <v>9</v>
      </c>
      <c r="AI15" s="15">
        <f t="shared" si="11"/>
        <v>8</v>
      </c>
      <c r="AJ15" s="2">
        <v>0.5</v>
      </c>
      <c r="AK15" s="9"/>
      <c r="AL15" s="16">
        <f t="shared" si="36"/>
        <v>9</v>
      </c>
      <c r="AM15" s="15">
        <f t="shared" si="12"/>
        <v>5</v>
      </c>
      <c r="AN15" s="15">
        <v>9</v>
      </c>
      <c r="AO15" s="15">
        <f t="shared" si="13"/>
        <v>8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>
        <v>7</v>
      </c>
      <c r="BA15" s="15">
        <f t="shared" si="17"/>
        <v>7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7</v>
      </c>
      <c r="BG15" s="15">
        <f t="shared" si="19"/>
        <v>7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0.5</v>
      </c>
      <c r="BU15" s="9"/>
      <c r="BV15" s="16">
        <f t="shared" si="42"/>
        <v>18</v>
      </c>
      <c r="BW15" s="15">
        <f t="shared" si="24"/>
        <v>5</v>
      </c>
      <c r="BX15" s="15">
        <v>7</v>
      </c>
      <c r="BY15" s="15">
        <f t="shared" si="25"/>
        <v>7</v>
      </c>
      <c r="BZ15" s="2">
        <v>0.5</v>
      </c>
      <c r="CA15" s="9"/>
      <c r="CB15" s="16">
        <f t="shared" si="43"/>
        <v>9</v>
      </c>
      <c r="CC15" s="15">
        <f t="shared" si="26"/>
        <v>5</v>
      </c>
      <c r="CD15" s="15">
        <v>7</v>
      </c>
      <c r="CE15" s="15">
        <f t="shared" si="27"/>
        <v>7</v>
      </c>
      <c r="CF15" s="2">
        <v>0.5</v>
      </c>
      <c r="CG15" s="9"/>
      <c r="CH15" s="16">
        <f t="shared" si="44"/>
        <v>18</v>
      </c>
      <c r="CI15" s="15">
        <f t="shared" si="28"/>
        <v>5</v>
      </c>
      <c r="CJ15" s="15">
        <v>6</v>
      </c>
      <c r="CK15" s="15">
        <f t="shared" si="29"/>
        <v>6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48</v>
      </c>
      <c r="E16" s="15">
        <f>SUM(E7:E15)</f>
        <v>48</v>
      </c>
      <c r="F16" s="15">
        <f>SUM(F7:F15)</f>
        <v>8</v>
      </c>
      <c r="G16" s="9"/>
      <c r="H16" s="10" t="s">
        <v>38</v>
      </c>
      <c r="I16" s="15">
        <f>SUM(I7:I15)</f>
        <v>35</v>
      </c>
      <c r="J16" s="15">
        <f>SUM(J7:J15)</f>
        <v>54</v>
      </c>
      <c r="K16" s="15">
        <f>SUM(K7:K15)</f>
        <v>52</v>
      </c>
      <c r="L16" s="2">
        <f>SUM(L7:L15)</f>
        <v>5.5</v>
      </c>
      <c r="M16" s="9"/>
      <c r="N16" s="10" t="s">
        <v>38</v>
      </c>
      <c r="O16" s="15">
        <f>SUM(O7:O15)</f>
        <v>36</v>
      </c>
      <c r="P16" s="15">
        <f>SUM(P7:P15)</f>
        <v>52</v>
      </c>
      <c r="Q16" s="15">
        <f>SUM(Q7:Q15)</f>
        <v>52</v>
      </c>
      <c r="R16" s="2">
        <f>SUM(R7:R15)</f>
        <v>5.5</v>
      </c>
      <c r="S16" s="9"/>
      <c r="T16" s="10" t="s">
        <v>38</v>
      </c>
      <c r="U16" s="15">
        <f>SUM(U7:U15)</f>
        <v>36</v>
      </c>
      <c r="V16" s="15">
        <f>SUM(V7:V15)</f>
        <v>52</v>
      </c>
      <c r="W16" s="15">
        <f>SUM(W7:W15)</f>
        <v>52</v>
      </c>
      <c r="X16" s="2">
        <f>SUM(X7:X15)</f>
        <v>6.5</v>
      </c>
      <c r="Y16" s="9"/>
      <c r="Z16" s="10" t="s">
        <v>38</v>
      </c>
      <c r="AA16" s="15">
        <f>SUM(AA7:AA15)</f>
        <v>35</v>
      </c>
      <c r="AB16" s="15">
        <f>SUM(AB7:AB15)</f>
        <v>51</v>
      </c>
      <c r="AC16" s="15">
        <f>SUM(AC7:AC15)</f>
        <v>51</v>
      </c>
      <c r="AD16" s="2">
        <f>SUM(AD7:AD15)</f>
        <v>3.5</v>
      </c>
      <c r="AE16" s="9"/>
      <c r="AF16" s="10" t="s">
        <v>38</v>
      </c>
      <c r="AG16" s="15">
        <f>SUM(AG7:AG15)</f>
        <v>36</v>
      </c>
      <c r="AH16" s="15">
        <f>SUM(AH7:AH15)</f>
        <v>54</v>
      </c>
      <c r="AI16" s="15">
        <f>SUM(AI7:AI15)</f>
        <v>53</v>
      </c>
      <c r="AJ16" s="2">
        <f>SUM(AJ7:AJ15)</f>
        <v>4.5</v>
      </c>
      <c r="AK16" s="9"/>
      <c r="AL16" s="10" t="s">
        <v>38</v>
      </c>
      <c r="AM16" s="15">
        <f>SUM(AM7:AM15)</f>
        <v>35</v>
      </c>
      <c r="AN16" s="15">
        <f>SUM(AN7:AN15)</f>
        <v>51</v>
      </c>
      <c r="AO16" s="15">
        <f>SUM(AO7:AO15)</f>
        <v>50</v>
      </c>
      <c r="AP16" s="2">
        <f>SUM(AP7:AP15)</f>
        <v>5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52</v>
      </c>
      <c r="BA16" s="15">
        <f>SUM(BA7:BA15)</f>
        <v>52</v>
      </c>
      <c r="BB16" s="2">
        <f>SUM(BB7:BB15)</f>
        <v>4.5</v>
      </c>
      <c r="BC16" s="9"/>
      <c r="BD16" s="10" t="s">
        <v>38</v>
      </c>
      <c r="BE16" s="15">
        <f>SUM(BE7:BE15)</f>
        <v>35</v>
      </c>
      <c r="BF16" s="15">
        <f>SUM(BF7:BF15)</f>
        <v>51</v>
      </c>
      <c r="BG16" s="15">
        <f>SUM(BG7:BG15)</f>
        <v>50</v>
      </c>
      <c r="BH16" s="2">
        <f>SUM(BH7:BH15)</f>
        <v>5</v>
      </c>
      <c r="BI16" s="9"/>
      <c r="BJ16" s="10" t="s">
        <v>38</v>
      </c>
      <c r="BK16" s="15">
        <f>SUM(BK7:BK15)</f>
        <v>36</v>
      </c>
      <c r="BL16" s="15">
        <f>SUM(BL7:BL15)</f>
        <v>53</v>
      </c>
      <c r="BM16" s="15">
        <f>SUM(BM7:BM15)</f>
        <v>53</v>
      </c>
      <c r="BN16" s="2">
        <f>SUM(BN7:BN15)</f>
        <v>5</v>
      </c>
      <c r="BO16" s="9"/>
      <c r="BP16" s="10" t="s">
        <v>38</v>
      </c>
      <c r="BQ16" s="15">
        <f>SUM(BQ7:BQ15)</f>
        <v>35</v>
      </c>
      <c r="BR16" s="15">
        <f>SUM(BR7:BR15)</f>
        <v>47</v>
      </c>
      <c r="BS16" s="15">
        <f>SUM(BS7:BS15)</f>
        <v>47</v>
      </c>
      <c r="BT16" s="2">
        <f>SUM(BT7:BT15)</f>
        <v>6.5</v>
      </c>
      <c r="BU16" s="9"/>
      <c r="BV16" s="10" t="s">
        <v>38</v>
      </c>
      <c r="BW16" s="15">
        <f>SUM(BW7:BW15)</f>
        <v>36</v>
      </c>
      <c r="BX16" s="15">
        <f>SUM(BX7:BX15)</f>
        <v>51</v>
      </c>
      <c r="BY16" s="15">
        <f>SUM(BY7:BY15)</f>
        <v>51</v>
      </c>
      <c r="BZ16" s="2">
        <f>SUM(BZ7:BZ15)</f>
        <v>6</v>
      </c>
      <c r="CA16" s="9"/>
      <c r="CB16" s="10" t="s">
        <v>38</v>
      </c>
      <c r="CC16" s="15">
        <f>SUM(CC7:CC15)</f>
        <v>35</v>
      </c>
      <c r="CD16" s="15">
        <f>SUM(CD7:CD15)</f>
        <v>46</v>
      </c>
      <c r="CE16" s="15">
        <f>SUM(CE7:CE15)</f>
        <v>46</v>
      </c>
      <c r="CF16" s="2">
        <f>SUM(CF7:CF15)</f>
        <v>6.5</v>
      </c>
      <c r="CG16" s="9"/>
      <c r="CH16" s="10" t="s">
        <v>38</v>
      </c>
      <c r="CI16" s="15">
        <f>SUM(CI7:CI15)</f>
        <v>36</v>
      </c>
      <c r="CJ16" s="15">
        <f>SUM(CJ7:CJ15)</f>
        <v>52</v>
      </c>
      <c r="CK16" s="15">
        <f>SUM(CK7:CK15)</f>
        <v>52</v>
      </c>
      <c r="CL16" s="2">
        <f>SUM(CL7:CL15)</f>
        <v>5.5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1</v>
      </c>
      <c r="G18" s="9"/>
      <c r="K18" t="s">
        <v>113</v>
      </c>
      <c r="L18" s="2">
        <v>1</v>
      </c>
      <c r="M18" s="9"/>
      <c r="Q18" t="s">
        <v>113</v>
      </c>
      <c r="R18" s="38">
        <v>1</v>
      </c>
      <c r="S18" s="9"/>
      <c r="W18" t="s">
        <v>113</v>
      </c>
      <c r="X18" s="2">
        <v>1</v>
      </c>
      <c r="Y18" s="9"/>
      <c r="AC18" t="s">
        <v>113</v>
      </c>
      <c r="AD18" s="2">
        <v>0</v>
      </c>
      <c r="AE18" s="9"/>
      <c r="AI18" t="s">
        <v>113</v>
      </c>
      <c r="AJ18" s="2">
        <v>0.5</v>
      </c>
      <c r="AK18" s="9"/>
      <c r="AO18" t="s">
        <v>113</v>
      </c>
      <c r="AP18" s="2">
        <v>0.5</v>
      </c>
      <c r="AQ18" s="9"/>
      <c r="AU18" t="s">
        <v>113</v>
      </c>
      <c r="AW18" s="9"/>
      <c r="BA18" t="s">
        <v>113</v>
      </c>
      <c r="BB18" s="2">
        <v>1</v>
      </c>
      <c r="BC18" s="9"/>
      <c r="BG18" t="s">
        <v>113</v>
      </c>
      <c r="BH18" s="2">
        <v>0.5</v>
      </c>
      <c r="BI18" s="9"/>
      <c r="BM18" t="s">
        <v>113</v>
      </c>
      <c r="BN18" s="2">
        <v>1</v>
      </c>
      <c r="BO18" s="9"/>
      <c r="BS18" t="s">
        <v>113</v>
      </c>
      <c r="BT18" s="2">
        <v>1</v>
      </c>
      <c r="BU18" s="9"/>
      <c r="BY18" t="s">
        <v>113</v>
      </c>
      <c r="BZ18" s="2">
        <v>1</v>
      </c>
      <c r="CA18" s="9"/>
      <c r="CE18" t="s">
        <v>113</v>
      </c>
      <c r="CF18" s="2">
        <v>1</v>
      </c>
      <c r="CG18" s="9"/>
      <c r="CK18" t="s">
        <v>113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9</v>
      </c>
      <c r="G20" s="9"/>
      <c r="K20" t="s">
        <v>114</v>
      </c>
      <c r="L20" s="17">
        <f>SUM(L16:L19)</f>
        <v>6.5</v>
      </c>
      <c r="M20" s="9"/>
      <c r="Q20" t="s">
        <v>114</v>
      </c>
      <c r="R20" s="17">
        <f>SUM(R16:R19)</f>
        <v>6.5</v>
      </c>
      <c r="S20" s="9"/>
      <c r="W20" t="s">
        <v>114</v>
      </c>
      <c r="X20" s="17">
        <f>SUM(X16:X19)</f>
        <v>7.5</v>
      </c>
      <c r="Y20" s="9"/>
      <c r="AC20" t="s">
        <v>114</v>
      </c>
      <c r="AD20" s="17">
        <f>SUM(AD16:AD19)</f>
        <v>3.5</v>
      </c>
      <c r="AE20" s="9"/>
      <c r="AI20" t="s">
        <v>114</v>
      </c>
      <c r="AJ20" s="17">
        <f>SUM(AJ16:AJ19)</f>
        <v>5</v>
      </c>
      <c r="AK20" s="9"/>
      <c r="AO20" t="s">
        <v>114</v>
      </c>
      <c r="AP20" s="17">
        <f>SUM(AP16:AP19)</f>
        <v>5.5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5.5</v>
      </c>
      <c r="BC20" s="9"/>
      <c r="BG20" t="s">
        <v>114</v>
      </c>
      <c r="BH20" s="17">
        <f>SUM(BH16:BH19)</f>
        <v>5.5</v>
      </c>
      <c r="BI20" s="9"/>
      <c r="BM20" t="s">
        <v>114</v>
      </c>
      <c r="BN20" s="17">
        <f>SUM(BN16:BN19)</f>
        <v>6</v>
      </c>
      <c r="BO20" s="9"/>
      <c r="BS20" t="s">
        <v>114</v>
      </c>
      <c r="BT20" s="17">
        <f>SUM(BT16:BT19)</f>
        <v>7.5</v>
      </c>
      <c r="BU20" s="9"/>
      <c r="BY20" t="s">
        <v>114</v>
      </c>
      <c r="BZ20" s="17">
        <f>SUM(BZ16:BZ19)</f>
        <v>7</v>
      </c>
      <c r="CA20" s="9"/>
      <c r="CE20" t="s">
        <v>114</v>
      </c>
      <c r="CF20" s="17">
        <f>SUM(CF16:CF19)</f>
        <v>7.5</v>
      </c>
      <c r="CG20" s="9"/>
      <c r="CK20" t="s">
        <v>114</v>
      </c>
      <c r="CL20" s="17">
        <f>SUM(CL16:CL19)</f>
        <v>6.5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12</v>
      </c>
      <c r="G22" s="9"/>
      <c r="K22" t="s">
        <v>56</v>
      </c>
      <c r="L22" s="2">
        <f>IF(J16=0,0,K16-I16)</f>
        <v>17</v>
      </c>
      <c r="M22" s="9"/>
      <c r="Q22" t="s">
        <v>56</v>
      </c>
      <c r="R22" s="40">
        <f>IF(P16=0,0,Q16-O16)</f>
        <v>16</v>
      </c>
      <c r="S22" s="9"/>
      <c r="W22" t="s">
        <v>56</v>
      </c>
      <c r="X22" s="2">
        <f>IF(V16=0,0,W16-U16)</f>
        <v>16</v>
      </c>
      <c r="Y22" s="9"/>
      <c r="AC22" t="s">
        <v>56</v>
      </c>
      <c r="AD22" s="2">
        <f>IF(AB16=0,0,AC16-AA16)</f>
        <v>16</v>
      </c>
      <c r="AE22" s="9"/>
      <c r="AI22" t="s">
        <v>56</v>
      </c>
      <c r="AJ22" s="2">
        <f>IF(AH16=0,0,AI16-AG16)</f>
        <v>17</v>
      </c>
      <c r="AK22" s="9"/>
      <c r="AO22" t="s">
        <v>56</v>
      </c>
      <c r="AP22" s="2">
        <f>IF(AN16=0,0,AO16-AM16)</f>
        <v>15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16</v>
      </c>
      <c r="BC22" s="9"/>
      <c r="BG22" t="s">
        <v>56</v>
      </c>
      <c r="BH22" s="2">
        <f>IF(BF16=0,0,BG16-BE16)</f>
        <v>15</v>
      </c>
      <c r="BI22" s="9"/>
      <c r="BM22" t="s">
        <v>56</v>
      </c>
      <c r="BN22" s="2">
        <f>IF(BL16=0,0,BM16-BK16)</f>
        <v>17</v>
      </c>
      <c r="BO22" s="9"/>
      <c r="BS22" t="s">
        <v>56</v>
      </c>
      <c r="BT22" s="2">
        <f>IF(BR16=0,0,BS16-BQ16)</f>
        <v>12</v>
      </c>
      <c r="BU22" s="9"/>
      <c r="BY22" t="s">
        <v>56</v>
      </c>
      <c r="BZ22" s="2">
        <f>IF(BX16=0,0,BY16-BW16)</f>
        <v>15</v>
      </c>
      <c r="CA22" s="9"/>
      <c r="CE22" t="s">
        <v>56</v>
      </c>
      <c r="CF22" s="2">
        <f>IF(CD16=0,0,CE16-CC16)</f>
        <v>11</v>
      </c>
      <c r="CG22" s="9"/>
      <c r="CK22" t="s">
        <v>56</v>
      </c>
      <c r="CL22" s="2">
        <f>IF(CJ16=0,0,CK16-CI16)</f>
        <v>16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T</v>
      </c>
      <c r="AP24" s="19" t="str">
        <f>IF(AN16&lt;&gt;0,IF(AP16&gt;4.5,"W",IF(AP16=4.5,"T",IF(AP16&lt;4.5,"L"))),0)</f>
        <v>W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T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9</v>
      </c>
      <c r="D29" s="2">
        <f t="shared" ref="D29:D43" si="45">C29</f>
        <v>9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6.166666666666667</v>
      </c>
      <c r="K29" s="40">
        <f>MIN(J7,AB7,AN7,BF7,BR7,CD7)</f>
        <v>5</v>
      </c>
      <c r="L29" s="15">
        <f>MAX(J7,AB7,AN7,BF7,BR7,CD7)</f>
        <v>8</v>
      </c>
      <c r="M29" s="20"/>
    </row>
    <row r="30" spans="1:91" x14ac:dyDescent="0.2">
      <c r="A30" s="20"/>
      <c r="B30" t="s">
        <v>41</v>
      </c>
      <c r="C30" s="2">
        <f>L20</f>
        <v>6.5</v>
      </c>
      <c r="D30" s="2">
        <f t="shared" si="45"/>
        <v>6.5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6.666666666666667</v>
      </c>
      <c r="K30" s="40">
        <f t="shared" ref="K30:K37" si="48">MIN(J8,AB8,AN8,BF8,BR8,CD8)</f>
        <v>6</v>
      </c>
      <c r="L30" s="15">
        <f t="shared" ref="L30:L37" si="49">MAX(J8,AB8,AN8,BF8,BR8,CD8)</f>
        <v>8</v>
      </c>
      <c r="M30" s="20"/>
    </row>
    <row r="31" spans="1:91" x14ac:dyDescent="0.2">
      <c r="A31" s="20"/>
      <c r="B31" t="s">
        <v>42</v>
      </c>
      <c r="C31" s="2">
        <f>R20</f>
        <v>6.5</v>
      </c>
      <c r="D31" s="2">
        <f t="shared" si="45"/>
        <v>6.5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5.5</v>
      </c>
      <c r="K31" s="40">
        <f t="shared" si="48"/>
        <v>5</v>
      </c>
      <c r="L31" s="15">
        <f t="shared" si="49"/>
        <v>6</v>
      </c>
      <c r="M31" s="20"/>
    </row>
    <row r="32" spans="1:91" x14ac:dyDescent="0.2">
      <c r="A32" s="20"/>
      <c r="B32" t="s">
        <v>43</v>
      </c>
      <c r="C32" s="2">
        <f>X20</f>
        <v>7.5</v>
      </c>
      <c r="D32" s="2">
        <f t="shared" si="45"/>
        <v>7.5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5.5</v>
      </c>
      <c r="K32" s="40">
        <f t="shared" si="48"/>
        <v>5</v>
      </c>
      <c r="L32" s="15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3.5</v>
      </c>
      <c r="D33" s="2"/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3.8333333333333335</v>
      </c>
      <c r="K33" s="40">
        <f t="shared" si="48"/>
        <v>3</v>
      </c>
      <c r="L33" s="15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5</v>
      </c>
      <c r="D34" s="2"/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5.333333333333333</v>
      </c>
      <c r="K34" s="40">
        <f t="shared" si="48"/>
        <v>4</v>
      </c>
      <c r="L34" s="15">
        <f t="shared" si="49"/>
        <v>8</v>
      </c>
      <c r="M34" s="20"/>
    </row>
    <row r="35" spans="1:18" x14ac:dyDescent="0.2">
      <c r="A35" s="20"/>
      <c r="B35" t="s">
        <v>46</v>
      </c>
      <c r="C35" s="2">
        <f>AP20</f>
        <v>5.5</v>
      </c>
      <c r="D35" s="2"/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5.5</v>
      </c>
      <c r="K35" s="40">
        <f t="shared" si="48"/>
        <v>5</v>
      </c>
      <c r="L35" s="15">
        <f t="shared" si="49"/>
        <v>7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4.333333333333333</v>
      </c>
      <c r="K36" s="40">
        <f t="shared" si="48"/>
        <v>3</v>
      </c>
      <c r="L36" s="15">
        <f t="shared" si="49"/>
        <v>6</v>
      </c>
      <c r="M36" s="20"/>
    </row>
    <row r="37" spans="1:18" x14ac:dyDescent="0.2">
      <c r="A37" s="20"/>
      <c r="B37" t="s">
        <v>48</v>
      </c>
      <c r="C37" s="2">
        <f>BB20</f>
        <v>5.5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7.166666666666667</v>
      </c>
      <c r="K37" s="40">
        <f t="shared" si="48"/>
        <v>6</v>
      </c>
      <c r="L37" s="15">
        <f t="shared" si="49"/>
        <v>9</v>
      </c>
      <c r="M37" s="20"/>
    </row>
    <row r="38" spans="1:18" x14ac:dyDescent="0.2">
      <c r="A38" s="20"/>
      <c r="B38" t="s">
        <v>49</v>
      </c>
      <c r="C38" s="2">
        <f>BH20</f>
        <v>5.5</v>
      </c>
      <c r="D38" s="2">
        <f t="shared" si="45"/>
        <v>5.5</v>
      </c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50</v>
      </c>
      <c r="K38" s="337">
        <f>SUM(K29:K37)</f>
        <v>42</v>
      </c>
      <c r="L38" s="337">
        <f>SUM(L29:L37)</f>
        <v>63</v>
      </c>
      <c r="M38" s="20"/>
    </row>
    <row r="39" spans="1:18" x14ac:dyDescent="0.2">
      <c r="A39" s="20"/>
      <c r="B39" t="s">
        <v>50</v>
      </c>
      <c r="C39" s="2">
        <f>BN20</f>
        <v>6</v>
      </c>
      <c r="D39" s="2">
        <f t="shared" si="45"/>
        <v>6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7.5</v>
      </c>
      <c r="D40" s="2">
        <f t="shared" si="45"/>
        <v>7.5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5.875</v>
      </c>
      <c r="K40" s="40">
        <f>MIN(D7,P7,V7,AH7,AZ7,BL7,BX7,CJ7)</f>
        <v>5</v>
      </c>
      <c r="L40" s="15">
        <f>MAX(D7,P7,V7,AH7,AZ7,BL7,BX7,CJ7)</f>
        <v>7</v>
      </c>
      <c r="M40" s="20"/>
    </row>
    <row r="41" spans="1:18" x14ac:dyDescent="0.2">
      <c r="A41" s="20"/>
      <c r="B41" t="s">
        <v>52</v>
      </c>
      <c r="C41" s="2">
        <f>BZ20</f>
        <v>7</v>
      </c>
      <c r="D41" s="2">
        <f t="shared" si="45"/>
        <v>7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123">
        <f t="shared" ref="J41:J48" si="50">AVERAGE(D8,P8,V8,AH8,AZ8,BL8,BX8,CJ8)</f>
        <v>5.875</v>
      </c>
      <c r="K41" s="40">
        <f t="shared" ref="K41:K48" si="51">MIN(D8,P8,V8,AH8,AZ8,BL8,BX8,CJ8)</f>
        <v>4</v>
      </c>
      <c r="L41" s="15">
        <f t="shared" ref="L41:L48" si="52">MAX(D8,P8,V8,AH8,AZ8,BL8,BX8,CJ8)</f>
        <v>7</v>
      </c>
      <c r="M41" s="20"/>
    </row>
    <row r="42" spans="1:18" x14ac:dyDescent="0.2">
      <c r="A42" s="20"/>
      <c r="B42" t="s">
        <v>53</v>
      </c>
      <c r="C42" s="2">
        <f>CF20</f>
        <v>7.5</v>
      </c>
      <c r="D42" s="2">
        <f t="shared" si="45"/>
        <v>7.5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4.25</v>
      </c>
      <c r="K42" s="40">
        <f t="shared" si="51"/>
        <v>3</v>
      </c>
      <c r="L42" s="15">
        <f t="shared" si="52"/>
        <v>6</v>
      </c>
      <c r="M42" s="20"/>
    </row>
    <row r="43" spans="1:18" x14ac:dyDescent="0.2">
      <c r="A43" s="20"/>
      <c r="B43" t="s">
        <v>54</v>
      </c>
      <c r="C43" s="26">
        <f>CL20</f>
        <v>6.5</v>
      </c>
      <c r="D43" s="26">
        <f t="shared" si="45"/>
        <v>6.5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5.75</v>
      </c>
      <c r="K43" s="40">
        <f t="shared" si="51"/>
        <v>5</v>
      </c>
      <c r="L43" s="15">
        <f t="shared" si="52"/>
        <v>7</v>
      </c>
      <c r="M43" s="20"/>
    </row>
    <row r="44" spans="1:18" x14ac:dyDescent="0.2">
      <c r="A44" s="20"/>
      <c r="B44" t="s">
        <v>38</v>
      </c>
      <c r="C44" s="2">
        <f>SUM(C29:C43)</f>
        <v>89</v>
      </c>
      <c r="D44" s="2">
        <f>SUM(D29:D43)</f>
        <v>69.5</v>
      </c>
      <c r="E44" s="25">
        <f>SUM(E29:E43)</f>
        <v>14</v>
      </c>
      <c r="F44" s="2">
        <f>SUM(F29:F43)</f>
        <v>14</v>
      </c>
      <c r="G44" s="20"/>
      <c r="I44" s="35">
        <v>14</v>
      </c>
      <c r="J44" s="123">
        <f t="shared" si="50"/>
        <v>6.5</v>
      </c>
      <c r="K44" s="40">
        <f t="shared" si="51"/>
        <v>6</v>
      </c>
      <c r="L44" s="15">
        <f t="shared" si="52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</v>
      </c>
      <c r="K45" s="40">
        <f t="shared" si="51"/>
        <v>3</v>
      </c>
      <c r="L45" s="15">
        <f t="shared" si="52"/>
        <v>5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6.75</v>
      </c>
      <c r="K46" s="40">
        <f t="shared" si="51"/>
        <v>6</v>
      </c>
      <c r="L46" s="15">
        <f t="shared" si="52"/>
        <v>8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123">
        <f t="shared" si="50"/>
        <v>5.625</v>
      </c>
      <c r="K47" s="40">
        <f t="shared" si="51"/>
        <v>5</v>
      </c>
      <c r="L47" s="15">
        <f t="shared" si="52"/>
        <v>7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7.125</v>
      </c>
      <c r="K48" s="40">
        <f t="shared" si="51"/>
        <v>6</v>
      </c>
      <c r="L48" s="15">
        <f t="shared" si="52"/>
        <v>9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8</v>
      </c>
      <c r="G49" s="20"/>
      <c r="I49" s="36" t="s">
        <v>120</v>
      </c>
      <c r="J49" s="37">
        <f>SUM(J40:J48)</f>
        <v>51.75</v>
      </c>
      <c r="K49" s="337">
        <f>SUM(K40:K48)</f>
        <v>43</v>
      </c>
      <c r="L49" s="337">
        <f>SUM(L40:L48)</f>
        <v>63</v>
      </c>
      <c r="M49" s="20"/>
      <c r="R49" s="2"/>
    </row>
    <row r="50" spans="1:18" x14ac:dyDescent="0.2">
      <c r="A50" s="20"/>
      <c r="B50" t="s">
        <v>121</v>
      </c>
      <c r="C50" s="25">
        <f t="shared" si="54"/>
        <v>49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4"/>
        <v>45</v>
      </c>
      <c r="G51" s="20"/>
      <c r="K51" s="40">
        <f>K38+K49</f>
        <v>85</v>
      </c>
      <c r="L51" s="40">
        <f>L38+L49</f>
        <v>126</v>
      </c>
      <c r="R51" s="2"/>
    </row>
    <row r="52" spans="1:18" x14ac:dyDescent="0.2">
      <c r="A52" s="20"/>
      <c r="B52" t="s">
        <v>12</v>
      </c>
      <c r="C52" s="25">
        <f t="shared" si="54"/>
        <v>24</v>
      </c>
      <c r="G52" s="20"/>
      <c r="R52" s="2"/>
    </row>
    <row r="53" spans="1:18" x14ac:dyDescent="0.2">
      <c r="A53" s="20"/>
      <c r="B53" t="s">
        <v>38</v>
      </c>
      <c r="C53" s="29">
        <f>SUM(C47:C52)</f>
        <v>126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5">B7</f>
        <v>10</v>
      </c>
      <c r="C56" s="32">
        <f t="shared" si="55"/>
        <v>4</v>
      </c>
      <c r="D56" s="32">
        <f t="shared" si="55"/>
        <v>6</v>
      </c>
      <c r="E56" s="31" t="str">
        <f t="shared" ref="E56:E64" si="56">IF(D56&lt;&gt;0,IF((D56-C56)=-1,"Birdie",IF((D56-C56)=-2,"Eagle",IF((D56-C56)=0,"Par",IF((D56-C56)=1,"bogey",IF((D56-C56)=2,"Double bogey","Other"))))),"  ")</f>
        <v>Double bogey</v>
      </c>
      <c r="H56" s="33" t="s">
        <v>123</v>
      </c>
    </row>
    <row r="57" spans="1:18" x14ac:dyDescent="0.2">
      <c r="B57" s="10">
        <f t="shared" si="55"/>
        <v>11</v>
      </c>
      <c r="C57" s="32">
        <f t="shared" si="55"/>
        <v>4</v>
      </c>
      <c r="D57" s="32">
        <f t="shared" si="55"/>
        <v>7</v>
      </c>
      <c r="E57" s="31" t="str">
        <f t="shared" si="56"/>
        <v>Other</v>
      </c>
      <c r="H57" t="s">
        <v>124</v>
      </c>
      <c r="I57" s="25">
        <f>COUNTIF(E56:E64,"Eagle")</f>
        <v>0</v>
      </c>
    </row>
    <row r="58" spans="1:18" x14ac:dyDescent="0.2">
      <c r="B58" s="10">
        <f t="shared" si="55"/>
        <v>12</v>
      </c>
      <c r="C58" s="32">
        <f t="shared" si="55"/>
        <v>3</v>
      </c>
      <c r="D58" s="32">
        <f t="shared" si="55"/>
        <v>4</v>
      </c>
      <c r="E58" s="31" t="str">
        <f t="shared" si="56"/>
        <v>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5"/>
        <v>13</v>
      </c>
      <c r="C59" s="32">
        <f t="shared" si="55"/>
        <v>4</v>
      </c>
      <c r="D59" s="32">
        <f t="shared" si="55"/>
        <v>5</v>
      </c>
      <c r="E59" s="31" t="str">
        <f t="shared" si="56"/>
        <v>bogey</v>
      </c>
      <c r="H59" t="s">
        <v>9</v>
      </c>
      <c r="I59" s="25">
        <f>COUNTIF(E56:E64,"Par")</f>
        <v>1</v>
      </c>
    </row>
    <row r="60" spans="1:18" x14ac:dyDescent="0.2">
      <c r="B60" s="10">
        <f t="shared" si="55"/>
        <v>14</v>
      </c>
      <c r="C60" s="32">
        <f t="shared" si="55"/>
        <v>4</v>
      </c>
      <c r="D60" s="32">
        <f t="shared" si="55"/>
        <v>6</v>
      </c>
      <c r="E60" s="31" t="str">
        <f t="shared" si="56"/>
        <v>Double bogey</v>
      </c>
      <c r="H60" t="s">
        <v>125</v>
      </c>
      <c r="I60" s="25">
        <f>COUNTIF(E56:E64,"bogey")</f>
        <v>5</v>
      </c>
    </row>
    <row r="61" spans="1:18" x14ac:dyDescent="0.2">
      <c r="B61" s="10">
        <f t="shared" si="55"/>
        <v>15</v>
      </c>
      <c r="C61" s="32">
        <f t="shared" si="55"/>
        <v>3</v>
      </c>
      <c r="D61" s="32">
        <f t="shared" si="55"/>
        <v>3</v>
      </c>
      <c r="E61" s="31" t="str">
        <f t="shared" si="56"/>
        <v>Par</v>
      </c>
      <c r="H61" t="s">
        <v>126</v>
      </c>
      <c r="I61" s="25">
        <f>COUNTIF(E56:E64,"Double bogey")</f>
        <v>2</v>
      </c>
    </row>
    <row r="62" spans="1:18" x14ac:dyDescent="0.2">
      <c r="B62" s="10">
        <f t="shared" si="55"/>
        <v>16</v>
      </c>
      <c r="C62" s="32">
        <f t="shared" si="55"/>
        <v>5</v>
      </c>
      <c r="D62" s="32">
        <f t="shared" si="55"/>
        <v>6</v>
      </c>
      <c r="E62" s="31" t="str">
        <f t="shared" si="56"/>
        <v>bogey</v>
      </c>
      <c r="H62" t="s">
        <v>12</v>
      </c>
      <c r="I62" s="25">
        <f>COUNTIF(E56:E64,"Other")</f>
        <v>1</v>
      </c>
    </row>
    <row r="63" spans="1:18" x14ac:dyDescent="0.2">
      <c r="B63" s="10">
        <f t="shared" si="55"/>
        <v>17</v>
      </c>
      <c r="C63" s="32">
        <f t="shared" si="55"/>
        <v>4</v>
      </c>
      <c r="D63" s="32">
        <f t="shared" si="55"/>
        <v>5</v>
      </c>
      <c r="E63" s="31" t="str">
        <f t="shared" si="56"/>
        <v>bogey</v>
      </c>
    </row>
    <row r="64" spans="1:18" x14ac:dyDescent="0.2">
      <c r="B64" s="10">
        <f t="shared" si="55"/>
        <v>18</v>
      </c>
      <c r="C64" s="32">
        <f t="shared" si="55"/>
        <v>5</v>
      </c>
      <c r="D64" s="32">
        <f t="shared" si="55"/>
        <v>6</v>
      </c>
      <c r="E64" s="31" t="str">
        <f t="shared" si="56"/>
        <v>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7">H7</f>
        <v>1</v>
      </c>
      <c r="C67" s="41">
        <f t="shared" si="57"/>
        <v>4</v>
      </c>
      <c r="D67" s="32">
        <f t="shared" si="57"/>
        <v>8</v>
      </c>
      <c r="E67" s="31" t="str">
        <f t="shared" ref="E67:E75" si="58">IF(D67&lt;&gt;0,IF((D67-C67)=-1,"Birdie",IF((D67-C67)=-2,"Eagle",IF((D67-C67)=0,"Par",IF((D67-C67)=1,"bogey",IF((D67-C67)=2,"Double bogey","Other"))))),"  ")</f>
        <v>Other</v>
      </c>
      <c r="H67" s="33" t="s">
        <v>123</v>
      </c>
    </row>
    <row r="68" spans="2:9" x14ac:dyDescent="0.2">
      <c r="B68" s="10">
        <f t="shared" si="57"/>
        <v>2</v>
      </c>
      <c r="C68" s="41">
        <f t="shared" si="57"/>
        <v>4</v>
      </c>
      <c r="D68" s="32">
        <f t="shared" si="57"/>
        <v>7</v>
      </c>
      <c r="E68" s="31" t="str">
        <f t="shared" si="58"/>
        <v>Other</v>
      </c>
      <c r="H68" t="s">
        <v>124</v>
      </c>
      <c r="I68" s="25">
        <f>COUNTIF(E67:E75,"Eagle")</f>
        <v>0</v>
      </c>
    </row>
    <row r="69" spans="2:9" x14ac:dyDescent="0.2">
      <c r="B69" s="10">
        <f t="shared" si="57"/>
        <v>3</v>
      </c>
      <c r="C69" s="41">
        <f t="shared" si="57"/>
        <v>4</v>
      </c>
      <c r="D69" s="32">
        <f t="shared" si="57"/>
        <v>5</v>
      </c>
      <c r="E69" s="31" t="str">
        <f t="shared" si="58"/>
        <v>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7"/>
        <v>4</v>
      </c>
      <c r="C70" s="41">
        <f t="shared" si="57"/>
        <v>4</v>
      </c>
      <c r="D70" s="32">
        <f t="shared" si="57"/>
        <v>6</v>
      </c>
      <c r="E70" s="31" t="str">
        <f t="shared" si="58"/>
        <v>Double bogey</v>
      </c>
      <c r="H70" t="s">
        <v>9</v>
      </c>
      <c r="I70" s="25">
        <f>COUNTIF(E67:E75,"Par")</f>
        <v>0</v>
      </c>
    </row>
    <row r="71" spans="2:9" x14ac:dyDescent="0.2">
      <c r="B71" s="10">
        <f t="shared" si="57"/>
        <v>5</v>
      </c>
      <c r="C71" s="41">
        <f t="shared" si="57"/>
        <v>3</v>
      </c>
      <c r="D71" s="32">
        <f t="shared" si="57"/>
        <v>4</v>
      </c>
      <c r="E71" s="31" t="str">
        <f t="shared" si="58"/>
        <v>bogey</v>
      </c>
      <c r="H71" t="s">
        <v>125</v>
      </c>
      <c r="I71" s="25">
        <f>COUNTIF(E67:E75,"bogey")</f>
        <v>4</v>
      </c>
    </row>
    <row r="72" spans="2:9" x14ac:dyDescent="0.2">
      <c r="B72" s="10">
        <f t="shared" si="57"/>
        <v>6</v>
      </c>
      <c r="C72" s="41">
        <f t="shared" si="57"/>
        <v>4</v>
      </c>
      <c r="D72" s="32">
        <f t="shared" si="57"/>
        <v>8</v>
      </c>
      <c r="E72" s="31" t="str">
        <f t="shared" si="58"/>
        <v>Other</v>
      </c>
      <c r="H72" t="s">
        <v>126</v>
      </c>
      <c r="I72" s="25">
        <f>COUNTIF(E67:E75,"Double bogey")</f>
        <v>2</v>
      </c>
    </row>
    <row r="73" spans="2:9" x14ac:dyDescent="0.2">
      <c r="B73" s="10">
        <f t="shared" si="57"/>
        <v>7</v>
      </c>
      <c r="C73" s="41">
        <f t="shared" si="57"/>
        <v>4</v>
      </c>
      <c r="D73" s="32">
        <f t="shared" si="57"/>
        <v>5</v>
      </c>
      <c r="E73" s="31" t="str">
        <f t="shared" si="58"/>
        <v>bogey</v>
      </c>
      <c r="H73" t="s">
        <v>12</v>
      </c>
      <c r="I73" s="25">
        <f>COUNTIF(E67:E75,"Other")</f>
        <v>3</v>
      </c>
    </row>
    <row r="74" spans="2:9" x14ac:dyDescent="0.2">
      <c r="B74" s="10">
        <f t="shared" si="57"/>
        <v>8</v>
      </c>
      <c r="C74" s="41">
        <f t="shared" si="57"/>
        <v>3</v>
      </c>
      <c r="D74" s="32">
        <f t="shared" si="57"/>
        <v>4</v>
      </c>
      <c r="E74" s="31" t="str">
        <f t="shared" si="58"/>
        <v>bogey</v>
      </c>
    </row>
    <row r="75" spans="2:9" x14ac:dyDescent="0.2">
      <c r="B75" s="10">
        <f t="shared" si="57"/>
        <v>9</v>
      </c>
      <c r="C75" s="41">
        <f t="shared" si="57"/>
        <v>5</v>
      </c>
      <c r="D75" s="32">
        <f t="shared" si="57"/>
        <v>7</v>
      </c>
      <c r="E75" s="31" t="str">
        <f t="shared" si="58"/>
        <v>Double 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9">N7</f>
        <v>10</v>
      </c>
      <c r="C78" s="41">
        <f t="shared" si="59"/>
        <v>4</v>
      </c>
      <c r="D78" s="32">
        <f t="shared" si="59"/>
        <v>6</v>
      </c>
      <c r="E78" s="31" t="str">
        <f t="shared" ref="E78:E86" si="60">IF(D78&lt;&gt;0,IF((D78-C78)=-1,"Birdie",IF((D78-C78)=-2,"Eagle",IF((D78-C78)=0,"Par",IF((D78-C78)=1,"bogey",IF((D78-C78)=2,"Double bogey","Other"))))),"  ")</f>
        <v>Double bogey</v>
      </c>
      <c r="H78" s="33" t="s">
        <v>123</v>
      </c>
    </row>
    <row r="79" spans="2:9" x14ac:dyDescent="0.2">
      <c r="B79" s="31">
        <f t="shared" si="59"/>
        <v>11</v>
      </c>
      <c r="C79" s="41">
        <f t="shared" si="59"/>
        <v>4</v>
      </c>
      <c r="D79" s="32">
        <f t="shared" si="59"/>
        <v>5</v>
      </c>
      <c r="E79" s="31" t="str">
        <f t="shared" si="60"/>
        <v>bogey</v>
      </c>
      <c r="H79" t="s">
        <v>124</v>
      </c>
      <c r="I79" s="25">
        <f>COUNTIF(E78:E86,"Eagle")</f>
        <v>0</v>
      </c>
    </row>
    <row r="80" spans="2:9" x14ac:dyDescent="0.2">
      <c r="B80" s="31">
        <f t="shared" si="59"/>
        <v>12</v>
      </c>
      <c r="C80" s="41">
        <f t="shared" si="59"/>
        <v>3</v>
      </c>
      <c r="D80" s="32">
        <f t="shared" si="59"/>
        <v>4</v>
      </c>
      <c r="E80" s="31" t="str">
        <f t="shared" si="60"/>
        <v>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59"/>
        <v>13</v>
      </c>
      <c r="C81" s="41">
        <f t="shared" si="59"/>
        <v>4</v>
      </c>
      <c r="D81" s="32">
        <f t="shared" si="59"/>
        <v>7</v>
      </c>
      <c r="E81" s="31" t="str">
        <f t="shared" si="60"/>
        <v>Other</v>
      </c>
      <c r="H81" t="s">
        <v>9</v>
      </c>
      <c r="I81" s="25">
        <f>COUNTIF(E78:E86,"Par")</f>
        <v>0</v>
      </c>
    </row>
    <row r="82" spans="2:9" x14ac:dyDescent="0.2">
      <c r="B82" s="31">
        <f t="shared" si="59"/>
        <v>14</v>
      </c>
      <c r="C82" s="41">
        <f t="shared" si="59"/>
        <v>4</v>
      </c>
      <c r="D82" s="32">
        <f t="shared" si="59"/>
        <v>6</v>
      </c>
      <c r="E82" s="31" t="str">
        <f t="shared" si="60"/>
        <v>Double bogey</v>
      </c>
      <c r="H82" t="s">
        <v>125</v>
      </c>
      <c r="I82" s="25">
        <f>COUNTIF(E78:E86,"bogey")</f>
        <v>4</v>
      </c>
    </row>
    <row r="83" spans="2:9" x14ac:dyDescent="0.2">
      <c r="B83" s="31">
        <f t="shared" si="59"/>
        <v>15</v>
      </c>
      <c r="C83" s="41">
        <f t="shared" si="59"/>
        <v>3</v>
      </c>
      <c r="D83" s="32">
        <f t="shared" si="59"/>
        <v>4</v>
      </c>
      <c r="E83" s="31" t="str">
        <f t="shared" si="60"/>
        <v>bogey</v>
      </c>
      <c r="H83" t="s">
        <v>126</v>
      </c>
      <c r="I83" s="25">
        <f>COUNTIF(E78:E86,"Double bogey")</f>
        <v>3</v>
      </c>
    </row>
    <row r="84" spans="2:9" x14ac:dyDescent="0.2">
      <c r="B84" s="31">
        <f t="shared" si="59"/>
        <v>16</v>
      </c>
      <c r="C84" s="41">
        <f t="shared" si="59"/>
        <v>5</v>
      </c>
      <c r="D84" s="32">
        <f t="shared" si="59"/>
        <v>6</v>
      </c>
      <c r="E84" s="31" t="str">
        <f t="shared" si="60"/>
        <v>bogey</v>
      </c>
      <c r="H84" t="s">
        <v>12</v>
      </c>
      <c r="I84" s="25">
        <f>COUNTIF(E78:E86,"Other")</f>
        <v>2</v>
      </c>
    </row>
    <row r="85" spans="2:9" x14ac:dyDescent="0.2">
      <c r="B85" s="31">
        <f t="shared" si="59"/>
        <v>17</v>
      </c>
      <c r="C85" s="41">
        <f t="shared" si="59"/>
        <v>4</v>
      </c>
      <c r="D85" s="32">
        <f t="shared" si="59"/>
        <v>7</v>
      </c>
      <c r="E85" s="31" t="str">
        <f t="shared" si="60"/>
        <v>Other</v>
      </c>
    </row>
    <row r="86" spans="2:9" x14ac:dyDescent="0.2">
      <c r="B86" s="31">
        <f t="shared" si="59"/>
        <v>18</v>
      </c>
      <c r="C86" s="41">
        <f t="shared" si="59"/>
        <v>5</v>
      </c>
      <c r="D86" s="32">
        <f t="shared" si="59"/>
        <v>7</v>
      </c>
      <c r="E86" s="31" t="str">
        <f t="shared" si="60"/>
        <v>Double 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1">T7</f>
        <v>10</v>
      </c>
      <c r="C89" s="31">
        <f t="shared" si="61"/>
        <v>4</v>
      </c>
      <c r="D89" s="32">
        <f t="shared" si="61"/>
        <v>5</v>
      </c>
      <c r="E89" s="31" t="str">
        <f t="shared" ref="E89:E97" si="62">IF(D89&lt;&gt;0,IF((D89-C89)=-1,"Birdie",IF((D89-C89)=-2,"Eagle",IF((D89-C89)=0,"Par",IF((D89-C89)=1,"bogey",IF((D89-C89)=2,"Double bogey","Other"))))),"  ")</f>
        <v>bogey</v>
      </c>
      <c r="H89" s="33" t="s">
        <v>123</v>
      </c>
    </row>
    <row r="90" spans="2:9" x14ac:dyDescent="0.2">
      <c r="B90" s="31">
        <f t="shared" si="61"/>
        <v>11</v>
      </c>
      <c r="C90" s="31">
        <f t="shared" si="61"/>
        <v>4</v>
      </c>
      <c r="D90" s="32">
        <f t="shared" si="61"/>
        <v>5</v>
      </c>
      <c r="E90" s="31" t="str">
        <f t="shared" si="62"/>
        <v>bogey</v>
      </c>
      <c r="H90" t="s">
        <v>124</v>
      </c>
      <c r="I90" s="25">
        <f>COUNTIF(E89:E97,"Eagle")</f>
        <v>0</v>
      </c>
    </row>
    <row r="91" spans="2:9" x14ac:dyDescent="0.2">
      <c r="B91" s="31">
        <f t="shared" si="61"/>
        <v>12</v>
      </c>
      <c r="C91" s="31">
        <f t="shared" si="61"/>
        <v>3</v>
      </c>
      <c r="D91" s="32">
        <f t="shared" si="61"/>
        <v>4</v>
      </c>
      <c r="E91" s="31" t="str">
        <f t="shared" si="62"/>
        <v>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1"/>
        <v>13</v>
      </c>
      <c r="C92" s="31">
        <f t="shared" si="61"/>
        <v>4</v>
      </c>
      <c r="D92" s="32">
        <f t="shared" si="61"/>
        <v>6</v>
      </c>
      <c r="E92" s="31" t="str">
        <f t="shared" si="62"/>
        <v>Double bogey</v>
      </c>
      <c r="H92" t="s">
        <v>9</v>
      </c>
      <c r="I92" s="25">
        <f>COUNTIF(E89:E97,"Par")</f>
        <v>0</v>
      </c>
    </row>
    <row r="93" spans="2:9" x14ac:dyDescent="0.2">
      <c r="B93" s="31">
        <f t="shared" si="61"/>
        <v>14</v>
      </c>
      <c r="C93" s="31">
        <f t="shared" si="61"/>
        <v>4</v>
      </c>
      <c r="D93" s="32">
        <f t="shared" si="61"/>
        <v>7</v>
      </c>
      <c r="E93" s="31" t="str">
        <f t="shared" si="62"/>
        <v>Other</v>
      </c>
      <c r="H93" t="s">
        <v>125</v>
      </c>
      <c r="I93" s="25">
        <f>COUNTIF(E89:E97,"bogey")</f>
        <v>4</v>
      </c>
    </row>
    <row r="94" spans="2:9" x14ac:dyDescent="0.2">
      <c r="B94" s="31">
        <f t="shared" si="61"/>
        <v>15</v>
      </c>
      <c r="C94" s="31">
        <f t="shared" si="61"/>
        <v>3</v>
      </c>
      <c r="D94" s="32">
        <f t="shared" si="61"/>
        <v>4</v>
      </c>
      <c r="E94" s="31" t="str">
        <f t="shared" si="62"/>
        <v>bogey</v>
      </c>
      <c r="H94" t="s">
        <v>126</v>
      </c>
      <c r="I94" s="25">
        <f>COUNTIF(E89:E97,"Double bogey")</f>
        <v>3</v>
      </c>
    </row>
    <row r="95" spans="2:9" x14ac:dyDescent="0.2">
      <c r="B95" s="31">
        <f t="shared" si="61"/>
        <v>16</v>
      </c>
      <c r="C95" s="31">
        <f t="shared" si="61"/>
        <v>5</v>
      </c>
      <c r="D95" s="32">
        <f t="shared" si="61"/>
        <v>8</v>
      </c>
      <c r="E95" s="31" t="str">
        <f t="shared" si="62"/>
        <v>Other</v>
      </c>
      <c r="H95" t="s">
        <v>12</v>
      </c>
      <c r="I95" s="25">
        <f>COUNTIF(E89:E97,"Other")</f>
        <v>2</v>
      </c>
    </row>
    <row r="96" spans="2:9" x14ac:dyDescent="0.2">
      <c r="B96" s="31">
        <f t="shared" si="61"/>
        <v>17</v>
      </c>
      <c r="C96" s="31">
        <f t="shared" si="61"/>
        <v>4</v>
      </c>
      <c r="D96" s="32">
        <f t="shared" si="61"/>
        <v>6</v>
      </c>
      <c r="E96" s="31" t="str">
        <f t="shared" si="62"/>
        <v>Double bogey</v>
      </c>
    </row>
    <row r="97" spans="2:9" x14ac:dyDescent="0.2">
      <c r="B97" s="31">
        <f t="shared" si="61"/>
        <v>18</v>
      </c>
      <c r="C97" s="31">
        <f t="shared" si="61"/>
        <v>5</v>
      </c>
      <c r="D97" s="32">
        <f t="shared" si="61"/>
        <v>7</v>
      </c>
      <c r="E97" s="31" t="str">
        <f t="shared" si="62"/>
        <v>Double bogey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3">Z7</f>
        <v>1</v>
      </c>
      <c r="C100" s="31">
        <f t="shared" si="63"/>
        <v>4</v>
      </c>
      <c r="D100" s="32">
        <f t="shared" si="63"/>
        <v>6</v>
      </c>
      <c r="E100" s="31" t="str">
        <f t="shared" ref="E100:E108" si="64">IF(D100&lt;&gt;0,IF((D100-C100)=-1,"Birdie",IF((D100-C100)=-2,"Eagle",IF((D100-C100)=0,"Par",IF((D100-C100)=1,"bogey",IF((D100-C100)=2,"Double bogey","Other"))))),"  ")</f>
        <v>Double bogey</v>
      </c>
      <c r="H100" s="33" t="s">
        <v>123</v>
      </c>
    </row>
    <row r="101" spans="2:9" x14ac:dyDescent="0.2">
      <c r="B101" s="31">
        <f t="shared" si="63"/>
        <v>2</v>
      </c>
      <c r="C101" s="31">
        <f t="shared" si="63"/>
        <v>4</v>
      </c>
      <c r="D101" s="32">
        <f t="shared" si="63"/>
        <v>6</v>
      </c>
      <c r="E101" s="31" t="str">
        <f t="shared" si="64"/>
        <v>Double bogey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3"/>
        <v>3</v>
      </c>
      <c r="C102" s="31">
        <f t="shared" si="63"/>
        <v>4</v>
      </c>
      <c r="D102" s="32">
        <f t="shared" si="63"/>
        <v>6</v>
      </c>
      <c r="E102" s="31" t="str">
        <f t="shared" si="64"/>
        <v>Double 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3"/>
        <v>4</v>
      </c>
      <c r="C103" s="31">
        <f t="shared" si="63"/>
        <v>4</v>
      </c>
      <c r="D103" s="32">
        <f t="shared" si="63"/>
        <v>6</v>
      </c>
      <c r="E103" s="31" t="str">
        <f t="shared" si="64"/>
        <v>Double bogey</v>
      </c>
      <c r="H103" t="s">
        <v>9</v>
      </c>
      <c r="I103" s="25">
        <f>COUNTIF(E100:E108,"Par")</f>
        <v>0</v>
      </c>
    </row>
    <row r="104" spans="2:9" x14ac:dyDescent="0.2">
      <c r="B104" s="31">
        <f t="shared" si="63"/>
        <v>5</v>
      </c>
      <c r="C104" s="31">
        <f t="shared" si="63"/>
        <v>3</v>
      </c>
      <c r="D104" s="32">
        <f t="shared" si="63"/>
        <v>4</v>
      </c>
      <c r="E104" s="31" t="str">
        <f t="shared" si="64"/>
        <v>bogey</v>
      </c>
      <c r="H104" t="s">
        <v>125</v>
      </c>
      <c r="I104" s="25">
        <f>COUNTIF(E100:E108,"bogey")</f>
        <v>3</v>
      </c>
    </row>
    <row r="105" spans="2:9" x14ac:dyDescent="0.2">
      <c r="B105" s="31">
        <f t="shared" si="63"/>
        <v>6</v>
      </c>
      <c r="C105" s="31">
        <f t="shared" si="63"/>
        <v>4</v>
      </c>
      <c r="D105" s="32">
        <f t="shared" si="63"/>
        <v>5</v>
      </c>
      <c r="E105" s="31" t="str">
        <f t="shared" si="64"/>
        <v>bogey</v>
      </c>
      <c r="H105" t="s">
        <v>126</v>
      </c>
      <c r="I105" s="25">
        <f>COUNTIF(E100:E108,"Double bogey")</f>
        <v>5</v>
      </c>
    </row>
    <row r="106" spans="2:9" x14ac:dyDescent="0.2">
      <c r="B106" s="31">
        <f t="shared" si="63"/>
        <v>7</v>
      </c>
      <c r="C106" s="31">
        <f t="shared" si="63"/>
        <v>4</v>
      </c>
      <c r="D106" s="32">
        <f t="shared" si="63"/>
        <v>5</v>
      </c>
      <c r="E106" s="31" t="str">
        <f t="shared" si="64"/>
        <v>bogey</v>
      </c>
      <c r="H106" t="s">
        <v>12</v>
      </c>
      <c r="I106" s="25">
        <f>COUNTIF(E100:E108,"Other")</f>
        <v>1</v>
      </c>
    </row>
    <row r="107" spans="2:9" x14ac:dyDescent="0.2">
      <c r="B107" s="31">
        <f t="shared" si="63"/>
        <v>8</v>
      </c>
      <c r="C107" s="31">
        <f t="shared" si="63"/>
        <v>3</v>
      </c>
      <c r="D107" s="32">
        <f t="shared" si="63"/>
        <v>6</v>
      </c>
      <c r="E107" s="31" t="str">
        <f t="shared" si="64"/>
        <v>Other</v>
      </c>
    </row>
    <row r="108" spans="2:9" x14ac:dyDescent="0.2">
      <c r="B108" s="31">
        <f t="shared" si="63"/>
        <v>9</v>
      </c>
      <c r="C108" s="31">
        <f t="shared" si="63"/>
        <v>5</v>
      </c>
      <c r="D108" s="32">
        <f t="shared" si="63"/>
        <v>7</v>
      </c>
      <c r="E108" s="31" t="str">
        <f t="shared" si="64"/>
        <v>Double 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5">AF7</f>
        <v>10</v>
      </c>
      <c r="C111" s="31">
        <f t="shared" si="65"/>
        <v>4</v>
      </c>
      <c r="D111" s="32">
        <f t="shared" si="65"/>
        <v>7</v>
      </c>
      <c r="E111" s="31" t="str">
        <f t="shared" ref="E111:E119" si="66">IF(D111&lt;&gt;0,IF((D111-C111)=-1,"Birdie",IF((D111-C111)=-2,"Eagle",IF((D111-C111)=0,"Par",IF((D111-C111)=1,"bogey",IF((D111-C111)=2,"Double bogey","Other"))))),"  ")</f>
        <v>Other</v>
      </c>
      <c r="H111" s="33" t="s">
        <v>123</v>
      </c>
    </row>
    <row r="112" spans="2:9" x14ac:dyDescent="0.2">
      <c r="B112" s="31">
        <f t="shared" si="65"/>
        <v>11</v>
      </c>
      <c r="C112" s="31">
        <f t="shared" si="65"/>
        <v>4</v>
      </c>
      <c r="D112" s="32">
        <f t="shared" si="65"/>
        <v>6</v>
      </c>
      <c r="E112" s="31" t="str">
        <f t="shared" si="66"/>
        <v>Double bogey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5"/>
        <v>12</v>
      </c>
      <c r="C113" s="31">
        <f t="shared" si="65"/>
        <v>3</v>
      </c>
      <c r="D113" s="32">
        <f t="shared" si="65"/>
        <v>3</v>
      </c>
      <c r="E113" s="31" t="str">
        <f t="shared" si="66"/>
        <v>Par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5"/>
        <v>13</v>
      </c>
      <c r="C114" s="31">
        <f t="shared" si="65"/>
        <v>4</v>
      </c>
      <c r="D114" s="32">
        <f t="shared" si="65"/>
        <v>6</v>
      </c>
      <c r="E114" s="31" t="str">
        <f t="shared" si="66"/>
        <v>Double bogey</v>
      </c>
      <c r="H114" t="s">
        <v>9</v>
      </c>
      <c r="I114" s="25">
        <f>COUNTIF(E111:E119,"Par")</f>
        <v>1</v>
      </c>
    </row>
    <row r="115" spans="2:9" x14ac:dyDescent="0.2">
      <c r="B115" s="31">
        <f t="shared" si="65"/>
        <v>14</v>
      </c>
      <c r="C115" s="31">
        <f t="shared" si="65"/>
        <v>4</v>
      </c>
      <c r="D115" s="32">
        <f t="shared" si="65"/>
        <v>6</v>
      </c>
      <c r="E115" s="31" t="str">
        <f t="shared" si="66"/>
        <v>Double bogey</v>
      </c>
      <c r="H115" t="s">
        <v>125</v>
      </c>
      <c r="I115" s="25">
        <f>COUNTIF(E111:E119,"bogey")</f>
        <v>1</v>
      </c>
    </row>
    <row r="116" spans="2:9" x14ac:dyDescent="0.2">
      <c r="B116" s="31">
        <f t="shared" si="65"/>
        <v>15</v>
      </c>
      <c r="C116" s="31">
        <f t="shared" si="65"/>
        <v>3</v>
      </c>
      <c r="D116" s="32">
        <f t="shared" si="65"/>
        <v>4</v>
      </c>
      <c r="E116" s="31" t="str">
        <f t="shared" si="66"/>
        <v>bogey</v>
      </c>
      <c r="H116" t="s">
        <v>126</v>
      </c>
      <c r="I116" s="25">
        <f>COUNTIF(E111:E119,"Double bogey")</f>
        <v>5</v>
      </c>
    </row>
    <row r="117" spans="2:9" x14ac:dyDescent="0.2">
      <c r="B117" s="31">
        <f t="shared" si="65"/>
        <v>16</v>
      </c>
      <c r="C117" s="31">
        <f t="shared" si="65"/>
        <v>5</v>
      </c>
      <c r="D117" s="32">
        <f t="shared" si="65"/>
        <v>7</v>
      </c>
      <c r="E117" s="31" t="str">
        <f t="shared" si="66"/>
        <v>Double bogey</v>
      </c>
      <c r="H117" t="s">
        <v>12</v>
      </c>
      <c r="I117" s="25">
        <f>COUNTIF(E111:E119,"Other")</f>
        <v>2</v>
      </c>
    </row>
    <row r="118" spans="2:9" x14ac:dyDescent="0.2">
      <c r="B118" s="31">
        <f t="shared" si="65"/>
        <v>17</v>
      </c>
      <c r="C118" s="31">
        <f t="shared" si="65"/>
        <v>4</v>
      </c>
      <c r="D118" s="32">
        <f t="shared" si="65"/>
        <v>6</v>
      </c>
      <c r="E118" s="31" t="str">
        <f t="shared" si="66"/>
        <v>Double bogey</v>
      </c>
    </row>
    <row r="119" spans="2:9" x14ac:dyDescent="0.2">
      <c r="B119" s="31">
        <f t="shared" si="65"/>
        <v>18</v>
      </c>
      <c r="C119" s="31">
        <f t="shared" si="65"/>
        <v>5</v>
      </c>
      <c r="D119" s="32">
        <f t="shared" si="65"/>
        <v>9</v>
      </c>
      <c r="E119" s="31" t="str">
        <f t="shared" si="66"/>
        <v>Other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7">AL7</f>
        <v>1</v>
      </c>
      <c r="C122" s="31">
        <f t="shared" si="67"/>
        <v>4</v>
      </c>
      <c r="D122" s="32">
        <f t="shared" si="67"/>
        <v>6</v>
      </c>
      <c r="E122" s="31" t="str">
        <f t="shared" ref="E122:E130" si="68">IF(D122&lt;&gt;0,IF((D122-C122)=-1,"Birdie",IF((D122-C122)=-2,"Eagle",IF((D122-C122)=0,"Par",IF((D122-C122)=1,"bogey",IF((D122-C122)=2,"Double bogey","Other"))))),"  ")</f>
        <v>Double bogey</v>
      </c>
      <c r="H122" s="33" t="s">
        <v>123</v>
      </c>
    </row>
    <row r="123" spans="2:9" x14ac:dyDescent="0.2">
      <c r="B123" s="31">
        <f t="shared" si="67"/>
        <v>2</v>
      </c>
      <c r="C123" s="31">
        <f t="shared" si="67"/>
        <v>4</v>
      </c>
      <c r="D123" s="32">
        <f t="shared" si="67"/>
        <v>6</v>
      </c>
      <c r="E123" s="31" t="str">
        <f t="shared" si="68"/>
        <v>Double bogey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7"/>
        <v>3</v>
      </c>
      <c r="C124" s="31">
        <f t="shared" si="67"/>
        <v>4</v>
      </c>
      <c r="D124" s="32">
        <f t="shared" si="67"/>
        <v>6</v>
      </c>
      <c r="E124" s="31" t="str">
        <f t="shared" si="68"/>
        <v>Double 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7"/>
        <v>4</v>
      </c>
      <c r="C125" s="31">
        <f t="shared" si="67"/>
        <v>4</v>
      </c>
      <c r="D125" s="32">
        <f t="shared" si="67"/>
        <v>5</v>
      </c>
      <c r="E125" s="31" t="str">
        <f t="shared" si="68"/>
        <v>bogey</v>
      </c>
      <c r="H125" t="s">
        <v>9</v>
      </c>
      <c r="I125" s="25">
        <f>COUNTIF(E122:E130,"Par")</f>
        <v>2</v>
      </c>
    </row>
    <row r="126" spans="2:9" x14ac:dyDescent="0.2">
      <c r="B126" s="31">
        <f t="shared" si="67"/>
        <v>5</v>
      </c>
      <c r="C126" s="31">
        <f t="shared" si="67"/>
        <v>3</v>
      </c>
      <c r="D126" s="32">
        <f t="shared" si="67"/>
        <v>3</v>
      </c>
      <c r="E126" s="31" t="str">
        <f t="shared" si="68"/>
        <v>Par</v>
      </c>
      <c r="H126" t="s">
        <v>125</v>
      </c>
      <c r="I126" s="25">
        <f>COUNTIF(E122:E130,"bogey")</f>
        <v>1</v>
      </c>
    </row>
    <row r="127" spans="2:9" x14ac:dyDescent="0.2">
      <c r="B127" s="31">
        <f t="shared" si="67"/>
        <v>6</v>
      </c>
      <c r="C127" s="31">
        <f t="shared" si="67"/>
        <v>4</v>
      </c>
      <c r="D127" s="32">
        <f t="shared" si="67"/>
        <v>6</v>
      </c>
      <c r="E127" s="31" t="str">
        <f t="shared" si="68"/>
        <v>Double bogey</v>
      </c>
      <c r="H127" t="s">
        <v>126</v>
      </c>
      <c r="I127" s="25">
        <f>COUNTIF(E122:E130,"Double bogey")</f>
        <v>4</v>
      </c>
    </row>
    <row r="128" spans="2:9" x14ac:dyDescent="0.2">
      <c r="B128" s="31">
        <f t="shared" si="67"/>
        <v>7</v>
      </c>
      <c r="C128" s="31">
        <f t="shared" si="67"/>
        <v>4</v>
      </c>
      <c r="D128" s="32">
        <f t="shared" si="67"/>
        <v>7</v>
      </c>
      <c r="E128" s="31" t="str">
        <f t="shared" si="68"/>
        <v>Other</v>
      </c>
      <c r="H128" t="s">
        <v>12</v>
      </c>
      <c r="I128" s="25">
        <f>COUNTIF(E122:E130,"Other")</f>
        <v>2</v>
      </c>
    </row>
    <row r="129" spans="2:9" x14ac:dyDescent="0.2">
      <c r="B129" s="31">
        <f t="shared" si="67"/>
        <v>8</v>
      </c>
      <c r="C129" s="31">
        <f t="shared" si="67"/>
        <v>3</v>
      </c>
      <c r="D129" s="32">
        <f t="shared" si="67"/>
        <v>3</v>
      </c>
      <c r="E129" s="31" t="str">
        <f t="shared" si="68"/>
        <v>Par</v>
      </c>
    </row>
    <row r="130" spans="2:9" x14ac:dyDescent="0.2">
      <c r="B130" s="31">
        <f t="shared" si="67"/>
        <v>9</v>
      </c>
      <c r="C130" s="31">
        <f t="shared" si="67"/>
        <v>5</v>
      </c>
      <c r="D130" s="32">
        <f t="shared" si="67"/>
        <v>9</v>
      </c>
      <c r="E130" s="31" t="str">
        <f t="shared" si="68"/>
        <v>Other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9">AR7</f>
        <v>10</v>
      </c>
      <c r="C133" s="31">
        <f t="shared" si="69"/>
        <v>4</v>
      </c>
      <c r="D133" s="32">
        <f t="shared" si="69"/>
        <v>0</v>
      </c>
      <c r="E133" s="31" t="str">
        <f t="shared" ref="E133:E141" si="70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9"/>
        <v>11</v>
      </c>
      <c r="C134" s="31">
        <f t="shared" si="69"/>
        <v>4</v>
      </c>
      <c r="D134" s="32">
        <f t="shared" si="69"/>
        <v>0</v>
      </c>
      <c r="E134" s="31" t="str">
        <f t="shared" si="70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9"/>
        <v>12</v>
      </c>
      <c r="C135" s="31">
        <f t="shared" si="69"/>
        <v>3</v>
      </c>
      <c r="D135" s="32">
        <f t="shared" si="69"/>
        <v>0</v>
      </c>
      <c r="E135" s="31" t="str">
        <f t="shared" si="70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9"/>
        <v>13</v>
      </c>
      <c r="C136" s="31">
        <f t="shared" si="69"/>
        <v>4</v>
      </c>
      <c r="D136" s="32">
        <f t="shared" si="69"/>
        <v>0</v>
      </c>
      <c r="E136" s="31" t="str">
        <f t="shared" si="70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9"/>
        <v>14</v>
      </c>
      <c r="C137" s="31">
        <f t="shared" si="69"/>
        <v>4</v>
      </c>
      <c r="D137" s="32">
        <f t="shared" si="69"/>
        <v>0</v>
      </c>
      <c r="E137" s="31" t="str">
        <f t="shared" si="70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9"/>
        <v>15</v>
      </c>
      <c r="C138" s="31">
        <f t="shared" si="69"/>
        <v>3</v>
      </c>
      <c r="D138" s="32">
        <f t="shared" si="69"/>
        <v>0</v>
      </c>
      <c r="E138" s="31" t="str">
        <f t="shared" si="70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9"/>
        <v>16</v>
      </c>
      <c r="C139" s="31">
        <f t="shared" si="69"/>
        <v>5</v>
      </c>
      <c r="D139" s="32">
        <f t="shared" si="69"/>
        <v>0</v>
      </c>
      <c r="E139" s="31" t="str">
        <f t="shared" si="70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9"/>
        <v>17</v>
      </c>
      <c r="C140" s="31">
        <f t="shared" si="69"/>
        <v>4</v>
      </c>
      <c r="D140" s="32">
        <f t="shared" si="69"/>
        <v>0</v>
      </c>
      <c r="E140" s="31" t="str">
        <f t="shared" si="70"/>
        <v xml:space="preserve">  </v>
      </c>
    </row>
    <row r="141" spans="2:9" x14ac:dyDescent="0.2">
      <c r="B141" s="31">
        <f t="shared" si="69"/>
        <v>18</v>
      </c>
      <c r="C141" s="31">
        <f t="shared" si="69"/>
        <v>5</v>
      </c>
      <c r="D141" s="32">
        <f t="shared" si="69"/>
        <v>0</v>
      </c>
      <c r="E141" s="31" t="str">
        <f t="shared" si="70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1">AX7</f>
        <v>10</v>
      </c>
      <c r="C144" s="31">
        <f t="shared" si="71"/>
        <v>4</v>
      </c>
      <c r="D144" s="32">
        <f t="shared" si="71"/>
        <v>7</v>
      </c>
      <c r="E144" s="31" t="str">
        <f t="shared" ref="E144:E152" si="72">IF(D144&lt;&gt;0,IF((D144-C144)=-1,"Birdie",IF((D144-C144)=-2,"Eagle",IF((D144-C144)=0,"Par",IF((D144-C144)=1,"bogey",IF((D144-C144)=2,"Double bogey","Other"))))),"  ")</f>
        <v>Other</v>
      </c>
      <c r="H144" s="33" t="s">
        <v>123</v>
      </c>
    </row>
    <row r="145" spans="2:9" x14ac:dyDescent="0.2">
      <c r="B145" s="31">
        <f t="shared" si="71"/>
        <v>11</v>
      </c>
      <c r="C145" s="31">
        <f t="shared" si="71"/>
        <v>4</v>
      </c>
      <c r="D145" s="32">
        <f t="shared" si="71"/>
        <v>4</v>
      </c>
      <c r="E145" s="31" t="str">
        <f t="shared" si="72"/>
        <v>Par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1"/>
        <v>12</v>
      </c>
      <c r="C146" s="31">
        <f t="shared" si="71"/>
        <v>3</v>
      </c>
      <c r="D146" s="32">
        <f t="shared" si="71"/>
        <v>6</v>
      </c>
      <c r="E146" s="31" t="str">
        <f t="shared" si="72"/>
        <v>Other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1"/>
        <v>13</v>
      </c>
      <c r="C147" s="31">
        <f t="shared" si="71"/>
        <v>4</v>
      </c>
      <c r="D147" s="32">
        <f t="shared" si="71"/>
        <v>6</v>
      </c>
      <c r="E147" s="31" t="str">
        <f t="shared" si="72"/>
        <v>Double bogey</v>
      </c>
      <c r="H147" t="s">
        <v>9</v>
      </c>
      <c r="I147" s="25">
        <f>COUNTIF(E144:E152,"Par")</f>
        <v>1</v>
      </c>
    </row>
    <row r="148" spans="2:9" x14ac:dyDescent="0.2">
      <c r="B148" s="31">
        <f t="shared" si="71"/>
        <v>14</v>
      </c>
      <c r="C148" s="31">
        <f t="shared" si="71"/>
        <v>4</v>
      </c>
      <c r="D148" s="32">
        <f t="shared" si="71"/>
        <v>6</v>
      </c>
      <c r="E148" s="31" t="str">
        <f t="shared" si="72"/>
        <v>Double bogey</v>
      </c>
      <c r="H148" t="s">
        <v>125</v>
      </c>
      <c r="I148" s="25">
        <f>COUNTIF(E144:E152,"bogey")</f>
        <v>2</v>
      </c>
    </row>
    <row r="149" spans="2:9" x14ac:dyDescent="0.2">
      <c r="B149" s="31">
        <f t="shared" si="71"/>
        <v>15</v>
      </c>
      <c r="C149" s="31">
        <f t="shared" si="71"/>
        <v>3</v>
      </c>
      <c r="D149" s="32">
        <f t="shared" si="71"/>
        <v>5</v>
      </c>
      <c r="E149" s="31" t="str">
        <f t="shared" si="72"/>
        <v>Double bogey</v>
      </c>
      <c r="H149" t="s">
        <v>126</v>
      </c>
      <c r="I149" s="25">
        <f>COUNTIF(E144:E152,"Double bogey")</f>
        <v>4</v>
      </c>
    </row>
    <row r="150" spans="2:9" x14ac:dyDescent="0.2">
      <c r="B150" s="31">
        <f t="shared" si="71"/>
        <v>16</v>
      </c>
      <c r="C150" s="31">
        <f t="shared" si="71"/>
        <v>5</v>
      </c>
      <c r="D150" s="32">
        <f t="shared" si="71"/>
        <v>6</v>
      </c>
      <c r="E150" s="31" t="str">
        <f t="shared" si="72"/>
        <v>bogey</v>
      </c>
      <c r="H150" t="s">
        <v>12</v>
      </c>
      <c r="I150" s="25">
        <f>COUNTIF(E144:E152,"Other")</f>
        <v>2</v>
      </c>
    </row>
    <row r="151" spans="2:9" x14ac:dyDescent="0.2">
      <c r="B151" s="31">
        <f t="shared" si="71"/>
        <v>17</v>
      </c>
      <c r="C151" s="31">
        <f t="shared" si="71"/>
        <v>4</v>
      </c>
      <c r="D151" s="32">
        <f t="shared" si="71"/>
        <v>5</v>
      </c>
      <c r="E151" s="31" t="str">
        <f t="shared" si="72"/>
        <v>bogey</v>
      </c>
    </row>
    <row r="152" spans="2:9" x14ac:dyDescent="0.2">
      <c r="B152" s="31">
        <f t="shared" si="71"/>
        <v>18</v>
      </c>
      <c r="C152" s="31">
        <f t="shared" si="71"/>
        <v>5</v>
      </c>
      <c r="D152" s="32">
        <f t="shared" si="71"/>
        <v>7</v>
      </c>
      <c r="E152" s="31" t="str">
        <f t="shared" si="72"/>
        <v>Double 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3">BD7</f>
        <v>1</v>
      </c>
      <c r="C155" s="31">
        <f t="shared" si="73"/>
        <v>4</v>
      </c>
      <c r="D155" s="32">
        <f t="shared" si="73"/>
        <v>5</v>
      </c>
      <c r="E155" s="31" t="str">
        <f t="shared" ref="E155:E163" si="74">IF(D155&lt;&gt;0,IF((D155-C155)=-1,"Birdie",IF((D155-C155)=-2,"Eagle",IF((D155-C155)=0,"Par",IF((D155-C155)=1,"bogey",IF((D155-C155)=2,"Double bogey","Other"))))),"  ")</f>
        <v>bogey</v>
      </c>
      <c r="H155" s="33" t="s">
        <v>123</v>
      </c>
    </row>
    <row r="156" spans="2:9" x14ac:dyDescent="0.2">
      <c r="B156" s="31">
        <f t="shared" si="73"/>
        <v>2</v>
      </c>
      <c r="C156" s="31">
        <f t="shared" si="73"/>
        <v>4</v>
      </c>
      <c r="D156" s="32">
        <f t="shared" si="73"/>
        <v>8</v>
      </c>
      <c r="E156" s="31" t="str">
        <f t="shared" si="74"/>
        <v>Other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3"/>
        <v>3</v>
      </c>
      <c r="C157" s="31">
        <f t="shared" si="73"/>
        <v>4</v>
      </c>
      <c r="D157" s="32">
        <f t="shared" si="73"/>
        <v>6</v>
      </c>
      <c r="E157" s="31" t="str">
        <f t="shared" si="74"/>
        <v>Double 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3"/>
        <v>4</v>
      </c>
      <c r="C158" s="31">
        <f t="shared" si="73"/>
        <v>4</v>
      </c>
      <c r="D158" s="32">
        <f t="shared" si="73"/>
        <v>5</v>
      </c>
      <c r="E158" s="31" t="str">
        <f t="shared" si="74"/>
        <v>bogey</v>
      </c>
      <c r="H158" t="s">
        <v>9</v>
      </c>
      <c r="I158" s="25">
        <f>COUNTIF(E155:E163,"Par")</f>
        <v>0</v>
      </c>
    </row>
    <row r="159" spans="2:9" x14ac:dyDescent="0.2">
      <c r="B159" s="31">
        <f t="shared" si="73"/>
        <v>5</v>
      </c>
      <c r="C159" s="31">
        <f t="shared" si="73"/>
        <v>3</v>
      </c>
      <c r="D159" s="32">
        <f t="shared" si="73"/>
        <v>5</v>
      </c>
      <c r="E159" s="31" t="str">
        <f t="shared" si="74"/>
        <v>Double bogey</v>
      </c>
      <c r="H159" t="s">
        <v>125</v>
      </c>
      <c r="I159" s="25">
        <f>COUNTIF(E155:E163,"bogey")</f>
        <v>4</v>
      </c>
    </row>
    <row r="160" spans="2:9" x14ac:dyDescent="0.2">
      <c r="B160" s="31">
        <f t="shared" si="73"/>
        <v>6</v>
      </c>
      <c r="C160" s="31">
        <f t="shared" si="73"/>
        <v>4</v>
      </c>
      <c r="D160" s="32">
        <f t="shared" si="73"/>
        <v>5</v>
      </c>
      <c r="E160" s="31" t="str">
        <f t="shared" si="74"/>
        <v>bogey</v>
      </c>
      <c r="H160" t="s">
        <v>126</v>
      </c>
      <c r="I160" s="25">
        <f>COUNTIF(E155:E163,"Double bogey")</f>
        <v>4</v>
      </c>
    </row>
    <row r="161" spans="2:9" x14ac:dyDescent="0.2">
      <c r="B161" s="31">
        <f t="shared" si="73"/>
        <v>7</v>
      </c>
      <c r="C161" s="31">
        <f t="shared" si="73"/>
        <v>4</v>
      </c>
      <c r="D161" s="32">
        <f t="shared" si="73"/>
        <v>6</v>
      </c>
      <c r="E161" s="31" t="str">
        <f t="shared" si="74"/>
        <v>Double bogey</v>
      </c>
      <c r="H161" t="s">
        <v>12</v>
      </c>
      <c r="I161" s="25">
        <f>COUNTIF(E155:E163,"Other")</f>
        <v>1</v>
      </c>
    </row>
    <row r="162" spans="2:9" x14ac:dyDescent="0.2">
      <c r="B162" s="31">
        <f t="shared" si="73"/>
        <v>8</v>
      </c>
      <c r="C162" s="31">
        <f t="shared" si="73"/>
        <v>3</v>
      </c>
      <c r="D162" s="32">
        <f t="shared" si="73"/>
        <v>4</v>
      </c>
      <c r="E162" s="31" t="str">
        <f t="shared" si="74"/>
        <v>bogey</v>
      </c>
    </row>
    <row r="163" spans="2:9" x14ac:dyDescent="0.2">
      <c r="B163" s="31">
        <f t="shared" si="73"/>
        <v>9</v>
      </c>
      <c r="C163" s="31">
        <f t="shared" si="73"/>
        <v>5</v>
      </c>
      <c r="D163" s="32">
        <f t="shared" si="73"/>
        <v>7</v>
      </c>
      <c r="E163" s="31" t="str">
        <f t="shared" si="74"/>
        <v>Double 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5">BJ7</f>
        <v>10</v>
      </c>
      <c r="C166" s="31">
        <f t="shared" si="75"/>
        <v>4</v>
      </c>
      <c r="D166" s="32">
        <f t="shared" si="75"/>
        <v>5</v>
      </c>
      <c r="E166" s="31" t="str">
        <f t="shared" ref="E166:E174" si="76">IF(D166&lt;&gt;0,IF((D166-C166)=-1,"Birdie",IF((D166-C166)=-2,"Eagle",IF((D166-C166)=0,"Par",IF((D166-C166)=1,"bogey",IF((D166-C166)=2,"Double bogey","Other"))))),"  ")</f>
        <v>bogey</v>
      </c>
      <c r="H166" s="33" t="s">
        <v>123</v>
      </c>
    </row>
    <row r="167" spans="2:9" x14ac:dyDescent="0.2">
      <c r="B167" s="31">
        <f t="shared" si="75"/>
        <v>11</v>
      </c>
      <c r="C167" s="31">
        <f t="shared" si="75"/>
        <v>4</v>
      </c>
      <c r="D167" s="32">
        <f t="shared" si="75"/>
        <v>7</v>
      </c>
      <c r="E167" s="31" t="str">
        <f t="shared" si="76"/>
        <v>Other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5"/>
        <v>12</v>
      </c>
      <c r="C168" s="31">
        <f t="shared" si="75"/>
        <v>3</v>
      </c>
      <c r="D168" s="32">
        <f t="shared" si="75"/>
        <v>4</v>
      </c>
      <c r="E168" s="31" t="str">
        <f t="shared" si="76"/>
        <v>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5"/>
        <v>13</v>
      </c>
      <c r="C169" s="31">
        <f t="shared" si="75"/>
        <v>4</v>
      </c>
      <c r="D169" s="32">
        <f t="shared" si="75"/>
        <v>6</v>
      </c>
      <c r="E169" s="31" t="str">
        <f t="shared" si="76"/>
        <v>Double bogey</v>
      </c>
      <c r="H169" t="s">
        <v>9</v>
      </c>
      <c r="I169" s="25">
        <f>COUNTIF(E166:E174,"Par")</f>
        <v>0</v>
      </c>
    </row>
    <row r="170" spans="2:9" x14ac:dyDescent="0.2">
      <c r="B170" s="31">
        <f t="shared" si="75"/>
        <v>14</v>
      </c>
      <c r="C170" s="31">
        <f t="shared" si="75"/>
        <v>4</v>
      </c>
      <c r="D170" s="32">
        <f t="shared" si="75"/>
        <v>7</v>
      </c>
      <c r="E170" s="31" t="str">
        <f t="shared" si="76"/>
        <v>Other</v>
      </c>
      <c r="H170" t="s">
        <v>125</v>
      </c>
      <c r="I170" s="25">
        <f>COUNTIF(E166:E174,"bogey")</f>
        <v>4</v>
      </c>
    </row>
    <row r="171" spans="2:9" x14ac:dyDescent="0.2">
      <c r="B171" s="31">
        <f t="shared" si="75"/>
        <v>15</v>
      </c>
      <c r="C171" s="31">
        <f t="shared" si="75"/>
        <v>3</v>
      </c>
      <c r="D171" s="32">
        <f t="shared" si="75"/>
        <v>4</v>
      </c>
      <c r="E171" s="31" t="str">
        <f t="shared" si="76"/>
        <v>bogey</v>
      </c>
      <c r="H171" t="s">
        <v>126</v>
      </c>
      <c r="I171" s="25">
        <f>COUNTIF(E166:E174,"Double bogey")</f>
        <v>2</v>
      </c>
    </row>
    <row r="172" spans="2:9" x14ac:dyDescent="0.2">
      <c r="B172" s="31">
        <f t="shared" si="75"/>
        <v>16</v>
      </c>
      <c r="C172" s="31">
        <f t="shared" si="75"/>
        <v>5</v>
      </c>
      <c r="D172" s="32">
        <f t="shared" si="75"/>
        <v>7</v>
      </c>
      <c r="E172" s="31" t="str">
        <f t="shared" si="76"/>
        <v>Double bogey</v>
      </c>
      <c r="H172" t="s">
        <v>12</v>
      </c>
      <c r="I172" s="25">
        <f>COUNTIF(E166:E174,"Other")</f>
        <v>3</v>
      </c>
    </row>
    <row r="173" spans="2:9" x14ac:dyDescent="0.2">
      <c r="B173" s="31">
        <f t="shared" si="75"/>
        <v>17</v>
      </c>
      <c r="C173" s="31">
        <f t="shared" si="75"/>
        <v>4</v>
      </c>
      <c r="D173" s="32">
        <f t="shared" si="75"/>
        <v>5</v>
      </c>
      <c r="E173" s="31" t="str">
        <f t="shared" si="76"/>
        <v>bogey</v>
      </c>
    </row>
    <row r="174" spans="2:9" x14ac:dyDescent="0.2">
      <c r="B174" s="31">
        <f t="shared" si="75"/>
        <v>18</v>
      </c>
      <c r="C174" s="31">
        <f t="shared" si="75"/>
        <v>5</v>
      </c>
      <c r="D174" s="32">
        <f t="shared" si="75"/>
        <v>8</v>
      </c>
      <c r="E174" s="31" t="str">
        <f t="shared" si="76"/>
        <v>Other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7">BP7</f>
        <v>1</v>
      </c>
      <c r="C177" s="31">
        <f t="shared" si="77"/>
        <v>4</v>
      </c>
      <c r="D177" s="32">
        <f t="shared" si="77"/>
        <v>6</v>
      </c>
      <c r="E177" s="31" t="str">
        <f t="shared" ref="E177:E185" si="78">IF(D177&lt;&gt;0,IF((D177-C177)=-1,"Birdie",IF((D177-C177)=-2,"Eagle",IF((D177-C177)=0,"Par",IF((D177-C177)=1,"bogey",IF((D177-C177)=2,"Double bogey","Other"))))),"  ")</f>
        <v>Double bogey</v>
      </c>
      <c r="H177" s="33" t="s">
        <v>123</v>
      </c>
    </row>
    <row r="178" spans="2:9" x14ac:dyDescent="0.2">
      <c r="B178" s="31">
        <f t="shared" si="77"/>
        <v>2</v>
      </c>
      <c r="C178" s="31">
        <f t="shared" si="77"/>
        <v>4</v>
      </c>
      <c r="D178" s="32">
        <f t="shared" si="77"/>
        <v>7</v>
      </c>
      <c r="E178" s="31" t="str">
        <f t="shared" si="78"/>
        <v>Other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7"/>
        <v>3</v>
      </c>
      <c r="C179" s="31">
        <f t="shared" si="77"/>
        <v>4</v>
      </c>
      <c r="D179" s="32">
        <f t="shared" si="77"/>
        <v>5</v>
      </c>
      <c r="E179" s="31" t="str">
        <f t="shared" si="78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7"/>
        <v>4</v>
      </c>
      <c r="C180" s="31">
        <f t="shared" si="77"/>
        <v>4</v>
      </c>
      <c r="D180" s="32">
        <f t="shared" si="77"/>
        <v>6</v>
      </c>
      <c r="E180" s="31" t="str">
        <f t="shared" si="78"/>
        <v>Double bogey</v>
      </c>
      <c r="H180" t="s">
        <v>9</v>
      </c>
      <c r="I180" s="25">
        <f>COUNTIF(E177:E185,"Par")</f>
        <v>1</v>
      </c>
    </row>
    <row r="181" spans="2:9" x14ac:dyDescent="0.2">
      <c r="B181" s="31">
        <f t="shared" si="77"/>
        <v>5</v>
      </c>
      <c r="C181" s="31">
        <f t="shared" si="77"/>
        <v>3</v>
      </c>
      <c r="D181" s="32">
        <f t="shared" si="77"/>
        <v>4</v>
      </c>
      <c r="E181" s="31" t="str">
        <f t="shared" si="78"/>
        <v>bogey</v>
      </c>
      <c r="H181" t="s">
        <v>125</v>
      </c>
      <c r="I181" s="25">
        <f>COUNTIF(E177:E185,"bogey")</f>
        <v>5</v>
      </c>
    </row>
    <row r="182" spans="2:9" x14ac:dyDescent="0.2">
      <c r="B182" s="31">
        <f t="shared" si="77"/>
        <v>6</v>
      </c>
      <c r="C182" s="31">
        <f t="shared" si="77"/>
        <v>4</v>
      </c>
      <c r="D182" s="32">
        <f t="shared" si="77"/>
        <v>4</v>
      </c>
      <c r="E182" s="31" t="str">
        <f t="shared" si="78"/>
        <v>Par</v>
      </c>
      <c r="H182" t="s">
        <v>126</v>
      </c>
      <c r="I182" s="25">
        <f>COUNTIF(E177:E185,"Double bogey")</f>
        <v>2</v>
      </c>
    </row>
    <row r="183" spans="2:9" x14ac:dyDescent="0.2">
      <c r="B183" s="31">
        <f t="shared" si="77"/>
        <v>7</v>
      </c>
      <c r="C183" s="31">
        <f t="shared" si="77"/>
        <v>4</v>
      </c>
      <c r="D183" s="32">
        <f t="shared" si="77"/>
        <v>5</v>
      </c>
      <c r="E183" s="31" t="str">
        <f t="shared" si="78"/>
        <v>bogey</v>
      </c>
      <c r="H183" t="s">
        <v>12</v>
      </c>
      <c r="I183" s="25">
        <f>COUNTIF(E177:E185,"Other")</f>
        <v>1</v>
      </c>
    </row>
    <row r="184" spans="2:9" x14ac:dyDescent="0.2">
      <c r="B184" s="31">
        <f t="shared" si="77"/>
        <v>8</v>
      </c>
      <c r="C184" s="31">
        <f t="shared" si="77"/>
        <v>3</v>
      </c>
      <c r="D184" s="32">
        <f t="shared" si="77"/>
        <v>4</v>
      </c>
      <c r="E184" s="31" t="str">
        <f t="shared" si="78"/>
        <v>bogey</v>
      </c>
    </row>
    <row r="185" spans="2:9" x14ac:dyDescent="0.2">
      <c r="B185" s="31">
        <f t="shared" si="77"/>
        <v>9</v>
      </c>
      <c r="C185" s="31">
        <f t="shared" si="77"/>
        <v>5</v>
      </c>
      <c r="D185" s="32">
        <f t="shared" si="77"/>
        <v>6</v>
      </c>
      <c r="E185" s="31" t="str">
        <f t="shared" si="78"/>
        <v>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9">BV7</f>
        <v>10</v>
      </c>
      <c r="C188" s="31">
        <f t="shared" si="79"/>
        <v>4</v>
      </c>
      <c r="D188" s="32">
        <f t="shared" si="79"/>
        <v>6</v>
      </c>
      <c r="E188" s="31" t="str">
        <f t="shared" ref="E188:E196" si="80">IF(D188&lt;&gt;0,IF((D188-C188)=-1,"Birdie",IF((D188-C188)=-2,"Eagle",IF((D188-C188)=0,"Par",IF((D188-C188)=1,"bogey",IF((D188-C188)=2,"Double bogey","Other"))))),"  ")</f>
        <v>Double bogey</v>
      </c>
      <c r="H188" s="33" t="s">
        <v>123</v>
      </c>
    </row>
    <row r="189" spans="2:9" x14ac:dyDescent="0.2">
      <c r="B189" s="31">
        <f t="shared" si="79"/>
        <v>11</v>
      </c>
      <c r="C189" s="31">
        <f t="shared" si="79"/>
        <v>4</v>
      </c>
      <c r="D189" s="32">
        <f t="shared" si="79"/>
        <v>7</v>
      </c>
      <c r="E189" s="31" t="str">
        <f t="shared" si="80"/>
        <v>Other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9"/>
        <v>12</v>
      </c>
      <c r="C190" s="31">
        <f t="shared" si="79"/>
        <v>3</v>
      </c>
      <c r="D190" s="32">
        <f t="shared" si="79"/>
        <v>4</v>
      </c>
      <c r="E190" s="31" t="str">
        <f t="shared" si="80"/>
        <v>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9"/>
        <v>13</v>
      </c>
      <c r="C191" s="31">
        <f t="shared" si="79"/>
        <v>4</v>
      </c>
      <c r="D191" s="32">
        <f t="shared" si="79"/>
        <v>5</v>
      </c>
      <c r="E191" s="31" t="str">
        <f t="shared" si="80"/>
        <v>bogey</v>
      </c>
      <c r="H191" t="s">
        <v>9</v>
      </c>
      <c r="I191" s="25">
        <f>COUNTIF(E188:E196,"Par")</f>
        <v>0</v>
      </c>
    </row>
    <row r="192" spans="2:9" x14ac:dyDescent="0.2">
      <c r="B192" s="31">
        <f t="shared" si="79"/>
        <v>14</v>
      </c>
      <c r="C192" s="31">
        <f t="shared" si="79"/>
        <v>4</v>
      </c>
      <c r="D192" s="32">
        <f t="shared" si="79"/>
        <v>7</v>
      </c>
      <c r="E192" s="31" t="str">
        <f t="shared" si="80"/>
        <v>Other</v>
      </c>
      <c r="H192" t="s">
        <v>125</v>
      </c>
      <c r="I192" s="25">
        <f>COUNTIF(E188:E196,"bogey")</f>
        <v>5</v>
      </c>
    </row>
    <row r="193" spans="2:9" x14ac:dyDescent="0.2">
      <c r="B193" s="31">
        <f t="shared" si="79"/>
        <v>15</v>
      </c>
      <c r="C193" s="31">
        <f t="shared" si="79"/>
        <v>3</v>
      </c>
      <c r="D193" s="32">
        <f t="shared" si="79"/>
        <v>4</v>
      </c>
      <c r="E193" s="31" t="str">
        <f t="shared" si="80"/>
        <v>bogey</v>
      </c>
      <c r="H193" t="s">
        <v>126</v>
      </c>
      <c r="I193" s="25">
        <f>COUNTIF(E188:E196,"Double bogey")</f>
        <v>2</v>
      </c>
    </row>
    <row r="194" spans="2:9" x14ac:dyDescent="0.2">
      <c r="B194" s="31">
        <f t="shared" si="79"/>
        <v>16</v>
      </c>
      <c r="C194" s="31">
        <f t="shared" si="79"/>
        <v>5</v>
      </c>
      <c r="D194" s="32">
        <f t="shared" si="79"/>
        <v>6</v>
      </c>
      <c r="E194" s="31" t="str">
        <f t="shared" si="80"/>
        <v>bogey</v>
      </c>
      <c r="H194" t="s">
        <v>12</v>
      </c>
      <c r="I194" s="25">
        <f>COUNTIF(E188:E196,"Other")</f>
        <v>2</v>
      </c>
    </row>
    <row r="195" spans="2:9" x14ac:dyDescent="0.2">
      <c r="B195" s="31">
        <f t="shared" si="79"/>
        <v>17</v>
      </c>
      <c r="C195" s="31">
        <f t="shared" si="79"/>
        <v>4</v>
      </c>
      <c r="D195" s="32">
        <f t="shared" si="79"/>
        <v>5</v>
      </c>
      <c r="E195" s="31" t="str">
        <f t="shared" si="80"/>
        <v>bogey</v>
      </c>
    </row>
    <row r="196" spans="2:9" x14ac:dyDescent="0.2">
      <c r="B196" s="31">
        <f t="shared" si="79"/>
        <v>18</v>
      </c>
      <c r="C196" s="31">
        <f t="shared" si="79"/>
        <v>5</v>
      </c>
      <c r="D196" s="32">
        <f t="shared" si="79"/>
        <v>7</v>
      </c>
      <c r="E196" s="31" t="str">
        <f t="shared" si="80"/>
        <v>Double 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1">CB7</f>
        <v>1</v>
      </c>
      <c r="C199" s="31">
        <f t="shared" si="81"/>
        <v>4</v>
      </c>
      <c r="D199" s="32">
        <f t="shared" si="81"/>
        <v>6</v>
      </c>
      <c r="E199" s="31" t="str">
        <f t="shared" ref="E199:E207" si="82">IF(D199&lt;&gt;0,IF((D199-C199)=-1,"Birdie",IF((D199-C199)=-2,"Eagle",IF((D199-C199)=0,"Par",IF((D199-C199)=1,"bogey",IF((D199-C199)=2,"Double bogey","Other"))))),"  ")</f>
        <v>Double bogey</v>
      </c>
      <c r="H199" s="33" t="s">
        <v>123</v>
      </c>
    </row>
    <row r="200" spans="2:9" x14ac:dyDescent="0.2">
      <c r="B200" s="31">
        <f t="shared" si="81"/>
        <v>2</v>
      </c>
      <c r="C200" s="31">
        <f t="shared" si="81"/>
        <v>4</v>
      </c>
      <c r="D200" s="32">
        <f t="shared" si="81"/>
        <v>6</v>
      </c>
      <c r="E200" s="31" t="str">
        <f t="shared" si="82"/>
        <v>Double bogey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1"/>
        <v>3</v>
      </c>
      <c r="C201" s="31">
        <f t="shared" si="81"/>
        <v>4</v>
      </c>
      <c r="D201" s="32">
        <f t="shared" si="81"/>
        <v>5</v>
      </c>
      <c r="E201" s="31" t="str">
        <f t="shared" si="82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1"/>
        <v>4</v>
      </c>
      <c r="C202" s="31">
        <f t="shared" si="81"/>
        <v>4</v>
      </c>
      <c r="D202" s="32">
        <f t="shared" si="81"/>
        <v>5</v>
      </c>
      <c r="E202" s="31" t="str">
        <f t="shared" si="82"/>
        <v>bogey</v>
      </c>
      <c r="H202" t="s">
        <v>9</v>
      </c>
      <c r="I202" s="25">
        <f>COUNTIF(E199:E207,"Par")</f>
        <v>2</v>
      </c>
    </row>
    <row r="203" spans="2:9" x14ac:dyDescent="0.2">
      <c r="B203" s="31">
        <f t="shared" si="81"/>
        <v>5</v>
      </c>
      <c r="C203" s="31">
        <f t="shared" si="81"/>
        <v>3</v>
      </c>
      <c r="D203" s="32">
        <f t="shared" si="81"/>
        <v>3</v>
      </c>
      <c r="E203" s="31" t="str">
        <f t="shared" si="82"/>
        <v>Par</v>
      </c>
      <c r="H203" t="s">
        <v>125</v>
      </c>
      <c r="I203" s="25">
        <f>COUNTIF(E199:E207,"bogey")</f>
        <v>3</v>
      </c>
    </row>
    <row r="204" spans="2:9" x14ac:dyDescent="0.2">
      <c r="B204" s="31">
        <f t="shared" si="81"/>
        <v>6</v>
      </c>
      <c r="C204" s="31">
        <f t="shared" si="81"/>
        <v>4</v>
      </c>
      <c r="D204" s="32">
        <f t="shared" si="81"/>
        <v>4</v>
      </c>
      <c r="E204" s="31" t="str">
        <f t="shared" si="82"/>
        <v>Par</v>
      </c>
      <c r="H204" t="s">
        <v>126</v>
      </c>
      <c r="I204" s="25">
        <f>COUNTIF(E199:E207,"Double bogey")</f>
        <v>4</v>
      </c>
    </row>
    <row r="205" spans="2:9" x14ac:dyDescent="0.2">
      <c r="B205" s="31">
        <f t="shared" si="81"/>
        <v>7</v>
      </c>
      <c r="C205" s="31">
        <f t="shared" si="81"/>
        <v>4</v>
      </c>
      <c r="D205" s="32">
        <f t="shared" si="81"/>
        <v>5</v>
      </c>
      <c r="E205" s="31" t="str">
        <f t="shared" si="82"/>
        <v>bogey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1"/>
        <v>8</v>
      </c>
      <c r="C206" s="31">
        <f t="shared" si="81"/>
        <v>3</v>
      </c>
      <c r="D206" s="32">
        <f t="shared" si="81"/>
        <v>5</v>
      </c>
      <c r="E206" s="31" t="str">
        <f t="shared" si="82"/>
        <v>Double bogey</v>
      </c>
    </row>
    <row r="207" spans="2:9" x14ac:dyDescent="0.2">
      <c r="B207" s="31">
        <f t="shared" si="81"/>
        <v>9</v>
      </c>
      <c r="C207" s="31">
        <f t="shared" si="81"/>
        <v>5</v>
      </c>
      <c r="D207" s="32">
        <f t="shared" si="81"/>
        <v>7</v>
      </c>
      <c r="E207" s="31" t="str">
        <f t="shared" si="82"/>
        <v>Double 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3">CH7</f>
        <v>10</v>
      </c>
      <c r="C210" s="31">
        <f t="shared" si="83"/>
        <v>4</v>
      </c>
      <c r="D210" s="32">
        <f t="shared" si="83"/>
        <v>5</v>
      </c>
      <c r="E210" s="31" t="str">
        <f t="shared" ref="E210:E218" si="84">IF(D210&lt;&gt;0,IF((D210-C210)=-1,"Birdie",IF((D210-C210)=-2,"Eagle",IF((D210-C210)=0,"Par",IF((D210-C210)=1,"bogey",IF((D210-C210)=2,"Double bogey","Other"))))),"  ")</f>
        <v>bogey</v>
      </c>
      <c r="H210" s="33" t="s">
        <v>123</v>
      </c>
    </row>
    <row r="211" spans="2:9" x14ac:dyDescent="0.2">
      <c r="B211" s="31">
        <f t="shared" si="83"/>
        <v>11</v>
      </c>
      <c r="C211" s="31">
        <f t="shared" si="83"/>
        <v>4</v>
      </c>
      <c r="D211" s="32">
        <f t="shared" si="83"/>
        <v>6</v>
      </c>
      <c r="E211" s="31" t="str">
        <f t="shared" si="84"/>
        <v>Double bogey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3"/>
        <v>12</v>
      </c>
      <c r="C212" s="31">
        <f t="shared" si="83"/>
        <v>3</v>
      </c>
      <c r="D212" s="32">
        <f t="shared" si="83"/>
        <v>5</v>
      </c>
      <c r="E212" s="31" t="str">
        <f t="shared" si="84"/>
        <v>Double 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3"/>
        <v>13</v>
      </c>
      <c r="C213" s="31">
        <f t="shared" si="83"/>
        <v>4</v>
      </c>
      <c r="D213" s="32">
        <f t="shared" si="83"/>
        <v>5</v>
      </c>
      <c r="E213" s="31" t="str">
        <f t="shared" si="84"/>
        <v>bogey</v>
      </c>
      <c r="H213" t="s">
        <v>9</v>
      </c>
      <c r="I213" s="25">
        <f>COUNTIF(E210:E218,"Par")</f>
        <v>0</v>
      </c>
    </row>
    <row r="214" spans="2:9" x14ac:dyDescent="0.2">
      <c r="B214" s="31">
        <f t="shared" si="83"/>
        <v>14</v>
      </c>
      <c r="C214" s="31">
        <f t="shared" si="83"/>
        <v>4</v>
      </c>
      <c r="D214" s="32">
        <f t="shared" si="83"/>
        <v>7</v>
      </c>
      <c r="E214" s="31" t="str">
        <f t="shared" si="84"/>
        <v>Other</v>
      </c>
      <c r="H214" t="s">
        <v>125</v>
      </c>
      <c r="I214" s="25">
        <f>COUNTIF(E210:E218,"bogey")</f>
        <v>4</v>
      </c>
    </row>
    <row r="215" spans="2:9" x14ac:dyDescent="0.2">
      <c r="B215" s="31">
        <f t="shared" si="83"/>
        <v>15</v>
      </c>
      <c r="C215" s="31">
        <f t="shared" si="83"/>
        <v>3</v>
      </c>
      <c r="D215" s="32">
        <f t="shared" si="83"/>
        <v>4</v>
      </c>
      <c r="E215" s="31" t="str">
        <f t="shared" si="84"/>
        <v>bogey</v>
      </c>
      <c r="H215" t="s">
        <v>126</v>
      </c>
      <c r="I215" s="25">
        <f>COUNTIF(E210:E218,"Double bogey")</f>
        <v>3</v>
      </c>
    </row>
    <row r="216" spans="2:9" x14ac:dyDescent="0.2">
      <c r="B216" s="31">
        <f t="shared" si="83"/>
        <v>16</v>
      </c>
      <c r="C216" s="31">
        <f t="shared" si="83"/>
        <v>5</v>
      </c>
      <c r="D216" s="32">
        <f t="shared" si="83"/>
        <v>8</v>
      </c>
      <c r="E216" s="31" t="str">
        <f t="shared" si="84"/>
        <v>Other</v>
      </c>
      <c r="H216" t="s">
        <v>12</v>
      </c>
      <c r="I216" s="25">
        <f>COUNTIF(E210:E218,"Other")</f>
        <v>2</v>
      </c>
    </row>
    <row r="217" spans="2:9" x14ac:dyDescent="0.2">
      <c r="B217" s="31">
        <f t="shared" si="83"/>
        <v>17</v>
      </c>
      <c r="C217" s="31">
        <f t="shared" si="83"/>
        <v>4</v>
      </c>
      <c r="D217" s="32">
        <f t="shared" si="83"/>
        <v>6</v>
      </c>
      <c r="E217" s="31" t="str">
        <f t="shared" si="84"/>
        <v>Double bogey</v>
      </c>
    </row>
    <row r="218" spans="2:9" x14ac:dyDescent="0.2">
      <c r="B218" s="31">
        <f t="shared" si="83"/>
        <v>18</v>
      </c>
      <c r="C218" s="31">
        <f t="shared" si="83"/>
        <v>5</v>
      </c>
      <c r="D218" s="32">
        <f t="shared" si="83"/>
        <v>6</v>
      </c>
      <c r="E218" s="31" t="str">
        <f t="shared" si="84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N218"/>
  <sheetViews>
    <sheetView topLeftCell="C26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22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7</v>
      </c>
      <c r="K7" s="15">
        <f t="shared" ref="K7:K15" si="3">IF((J7-I7)&gt;3,I7+3,J7)</f>
        <v>7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</v>
      </c>
      <c r="S7" s="9"/>
      <c r="T7" s="14">
        <f>VLOOKUP(U5,Week,6)</f>
        <v>10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7</v>
      </c>
      <c r="AU7" s="15">
        <f t="shared" ref="AU7:AU15" si="15">IF((AT7-AS7)&gt;3,AS7+3,AT7)</f>
        <v>7</v>
      </c>
      <c r="AV7" s="2"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6</v>
      </c>
      <c r="BG7" s="15">
        <f t="shared" ref="BG7:BG15" si="19">IF((BF7-BE7)&gt;3,BE7+3,BF7)</f>
        <v>6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4</v>
      </c>
      <c r="BM7" s="15">
        <f t="shared" ref="BM7:BM15" si="21">IF((BL7-BK7)&gt;3,BK7+3,BL7)</f>
        <v>4</v>
      </c>
      <c r="BN7" s="2">
        <v>1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1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7</v>
      </c>
      <c r="CE7" s="15">
        <f t="shared" ref="CE7:CE15" si="27">IF((CD7-CC7)&gt;3,CC7+3,CD7)</f>
        <v>7</v>
      </c>
      <c r="CF7" s="2"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4</v>
      </c>
      <c r="E8" s="15">
        <f t="shared" si="1"/>
        <v>4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6</v>
      </c>
      <c r="K8" s="15">
        <f t="shared" si="3"/>
        <v>6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7</v>
      </c>
      <c r="Q8" s="15">
        <f t="shared" si="5"/>
        <v>7</v>
      </c>
      <c r="R8" s="2">
        <v>0</v>
      </c>
      <c r="S8" s="9"/>
      <c r="T8" s="16">
        <f t="shared" ref="T8:T15" si="33">+T7+1</f>
        <v>11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</v>
      </c>
      <c r="AM8" s="15">
        <f t="shared" si="12"/>
        <v>4</v>
      </c>
      <c r="AN8" s="15">
        <v>5</v>
      </c>
      <c r="AO8" s="15">
        <f t="shared" si="13"/>
        <v>5</v>
      </c>
      <c r="AP8" s="2">
        <v>1</v>
      </c>
      <c r="AQ8" s="9"/>
      <c r="AR8" s="16">
        <f t="shared" ref="AR8:AR15" si="37">+AR7+1</f>
        <v>11</v>
      </c>
      <c r="AS8" s="15">
        <f t="shared" si="14"/>
        <v>4</v>
      </c>
      <c r="AT8" s="15">
        <v>5</v>
      </c>
      <c r="AU8" s="15">
        <f t="shared" si="15"/>
        <v>5</v>
      </c>
      <c r="AV8" s="2">
        <v>1</v>
      </c>
      <c r="AW8" s="9"/>
      <c r="AX8" s="16">
        <f t="shared" ref="AX8:AX15" si="38">+AX7+1</f>
        <v>11</v>
      </c>
      <c r="AY8" s="15">
        <f t="shared" si="16"/>
        <v>4</v>
      </c>
      <c r="AZ8" s="15">
        <v>5</v>
      </c>
      <c r="BA8" s="15">
        <f t="shared" si="17"/>
        <v>5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6</v>
      </c>
      <c r="BG8" s="15">
        <f t="shared" si="19"/>
        <v>6</v>
      </c>
      <c r="BH8" s="2">
        <v>0.5</v>
      </c>
      <c r="BI8" s="9"/>
      <c r="BJ8" s="16">
        <f t="shared" ref="BJ8:BJ15" si="40">+BJ7+1</f>
        <v>11</v>
      </c>
      <c r="BK8" s="15">
        <f t="shared" si="20"/>
        <v>4</v>
      </c>
      <c r="BL8" s="15">
        <v>4</v>
      </c>
      <c r="BM8" s="15">
        <f t="shared" si="21"/>
        <v>4</v>
      </c>
      <c r="BN8" s="2">
        <v>1</v>
      </c>
      <c r="BO8" s="9"/>
      <c r="BP8" s="16">
        <f t="shared" ref="BP8:BP15" si="41">+BP7+1</f>
        <v>2</v>
      </c>
      <c r="BQ8" s="15">
        <f t="shared" si="22"/>
        <v>4</v>
      </c>
      <c r="BR8" s="15">
        <v>7</v>
      </c>
      <c r="BS8" s="15">
        <f t="shared" si="23"/>
        <v>7</v>
      </c>
      <c r="BT8" s="2">
        <v>0.5</v>
      </c>
      <c r="BU8" s="9"/>
      <c r="BV8" s="16">
        <f t="shared" ref="BV8:BV15" si="42">+BV7+1</f>
        <v>11</v>
      </c>
      <c r="BW8" s="15">
        <f t="shared" si="24"/>
        <v>4</v>
      </c>
      <c r="BX8" s="15">
        <v>7</v>
      </c>
      <c r="BY8" s="15">
        <f t="shared" si="25"/>
        <v>7</v>
      </c>
      <c r="BZ8" s="2">
        <v>0</v>
      </c>
      <c r="CA8" s="9"/>
      <c r="CB8" s="16">
        <f t="shared" ref="CB8:CB15" si="43">+CB7+1</f>
        <v>2</v>
      </c>
      <c r="CC8" s="15">
        <f t="shared" si="26"/>
        <v>4</v>
      </c>
      <c r="CD8" s="15">
        <v>6</v>
      </c>
      <c r="CE8" s="15">
        <f t="shared" si="27"/>
        <v>6</v>
      </c>
      <c r="CF8" s="2">
        <v>1</v>
      </c>
      <c r="CG8" s="9"/>
      <c r="CH8" s="16">
        <f t="shared" ref="CH8:CH15" si="44">+CH7+1</f>
        <v>11</v>
      </c>
      <c r="CI8" s="15">
        <f t="shared" si="28"/>
        <v>4</v>
      </c>
      <c r="CJ8" s="15">
        <v>6</v>
      </c>
      <c r="CK8" s="15">
        <f t="shared" si="29"/>
        <v>6</v>
      </c>
      <c r="CL8" s="2">
        <v>1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3</v>
      </c>
      <c r="E9" s="15">
        <f t="shared" si="1"/>
        <v>3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6</v>
      </c>
      <c r="K9" s="15">
        <f t="shared" si="3"/>
        <v>6</v>
      </c>
      <c r="L9" s="2">
        <v>0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0</v>
      </c>
      <c r="S9" s="9"/>
      <c r="T9" s="16">
        <f t="shared" si="33"/>
        <v>12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3</v>
      </c>
      <c r="AM9" s="15">
        <f t="shared" si="12"/>
        <v>4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12</v>
      </c>
      <c r="AS9" s="15">
        <f t="shared" si="14"/>
        <v>3</v>
      </c>
      <c r="AT9" s="15">
        <v>6</v>
      </c>
      <c r="AU9" s="15">
        <f t="shared" si="15"/>
        <v>6</v>
      </c>
      <c r="AV9" s="2">
        <v>0</v>
      </c>
      <c r="AW9" s="9"/>
      <c r="AX9" s="16">
        <f t="shared" si="38"/>
        <v>12</v>
      </c>
      <c r="AY9" s="15">
        <f t="shared" si="16"/>
        <v>3</v>
      </c>
      <c r="AZ9" s="15">
        <v>3</v>
      </c>
      <c r="BA9" s="15">
        <f t="shared" si="17"/>
        <v>3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>
        <v>6</v>
      </c>
      <c r="BG9" s="15">
        <f t="shared" si="19"/>
        <v>6</v>
      </c>
      <c r="BH9" s="2">
        <v>0</v>
      </c>
      <c r="BI9" s="9"/>
      <c r="BJ9" s="16">
        <f t="shared" si="40"/>
        <v>12</v>
      </c>
      <c r="BK9" s="15">
        <f t="shared" si="20"/>
        <v>3</v>
      </c>
      <c r="BL9" s="15">
        <v>4</v>
      </c>
      <c r="BM9" s="15">
        <f t="shared" si="21"/>
        <v>4</v>
      </c>
      <c r="BN9" s="2">
        <v>1</v>
      </c>
      <c r="BO9" s="9"/>
      <c r="BP9" s="16">
        <f t="shared" si="41"/>
        <v>3</v>
      </c>
      <c r="BQ9" s="15">
        <f t="shared" si="22"/>
        <v>4</v>
      </c>
      <c r="BR9" s="15">
        <v>6</v>
      </c>
      <c r="BS9" s="15">
        <f t="shared" si="23"/>
        <v>6</v>
      </c>
      <c r="BT9" s="2">
        <v>0.5</v>
      </c>
      <c r="BU9" s="9"/>
      <c r="BV9" s="16">
        <f t="shared" si="42"/>
        <v>12</v>
      </c>
      <c r="BW9" s="15">
        <f t="shared" si="24"/>
        <v>3</v>
      </c>
      <c r="BX9" s="15">
        <v>4</v>
      </c>
      <c r="BY9" s="15">
        <f t="shared" si="25"/>
        <v>4</v>
      </c>
      <c r="BZ9" s="2">
        <v>0.5</v>
      </c>
      <c r="CA9" s="9"/>
      <c r="CB9" s="16">
        <f t="shared" si="43"/>
        <v>3</v>
      </c>
      <c r="CC9" s="15">
        <f t="shared" si="26"/>
        <v>4</v>
      </c>
      <c r="CD9" s="15">
        <v>6</v>
      </c>
      <c r="CE9" s="15">
        <f t="shared" si="27"/>
        <v>6</v>
      </c>
      <c r="CF9" s="2">
        <v>0</v>
      </c>
      <c r="CG9" s="9"/>
      <c r="CH9" s="16">
        <f t="shared" si="44"/>
        <v>12</v>
      </c>
      <c r="CI9" s="15">
        <f t="shared" si="28"/>
        <v>3</v>
      </c>
      <c r="CJ9" s="15">
        <v>4</v>
      </c>
      <c r="CK9" s="15">
        <f t="shared" si="29"/>
        <v>4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5</v>
      </c>
      <c r="E10" s="15">
        <f t="shared" si="1"/>
        <v>5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6</v>
      </c>
      <c r="Q10" s="15">
        <f t="shared" si="5"/>
        <v>6</v>
      </c>
      <c r="R10" s="2">
        <v>0.5</v>
      </c>
      <c r="S10" s="9"/>
      <c r="T10" s="16">
        <f t="shared" si="33"/>
        <v>13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4</v>
      </c>
      <c r="AM10" s="15">
        <f t="shared" si="12"/>
        <v>4</v>
      </c>
      <c r="AN10" s="15">
        <v>6</v>
      </c>
      <c r="AO10" s="15">
        <f t="shared" si="13"/>
        <v>6</v>
      </c>
      <c r="AP10" s="2">
        <v>0</v>
      </c>
      <c r="AQ10" s="9"/>
      <c r="AR10" s="16">
        <f t="shared" si="37"/>
        <v>13</v>
      </c>
      <c r="AS10" s="15">
        <f t="shared" si="14"/>
        <v>4</v>
      </c>
      <c r="AT10" s="15">
        <v>6</v>
      </c>
      <c r="AU10" s="15">
        <f t="shared" si="15"/>
        <v>6</v>
      </c>
      <c r="AV10" s="2">
        <v>1</v>
      </c>
      <c r="AW10" s="9"/>
      <c r="AX10" s="16">
        <f t="shared" si="38"/>
        <v>13</v>
      </c>
      <c r="AY10" s="15">
        <f t="shared" si="16"/>
        <v>4</v>
      </c>
      <c r="AZ10" s="15">
        <v>6</v>
      </c>
      <c r="BA10" s="15">
        <f t="shared" si="17"/>
        <v>6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6</v>
      </c>
      <c r="BG10" s="15">
        <f t="shared" si="19"/>
        <v>6</v>
      </c>
      <c r="BH10" s="2">
        <v>0</v>
      </c>
      <c r="BI10" s="9"/>
      <c r="BJ10" s="16">
        <f t="shared" si="40"/>
        <v>13</v>
      </c>
      <c r="BK10" s="15">
        <f t="shared" si="20"/>
        <v>4</v>
      </c>
      <c r="BL10" s="15">
        <v>5</v>
      </c>
      <c r="BM10" s="15">
        <f t="shared" si="21"/>
        <v>5</v>
      </c>
      <c r="BN10" s="2">
        <v>1</v>
      </c>
      <c r="BO10" s="9"/>
      <c r="BP10" s="16">
        <f t="shared" si="41"/>
        <v>4</v>
      </c>
      <c r="BQ10" s="15">
        <f t="shared" si="22"/>
        <v>4</v>
      </c>
      <c r="BR10" s="15">
        <v>5</v>
      </c>
      <c r="BS10" s="15">
        <f t="shared" si="23"/>
        <v>5</v>
      </c>
      <c r="BT10" s="2">
        <v>1</v>
      </c>
      <c r="BU10" s="9"/>
      <c r="BV10" s="16">
        <f t="shared" si="42"/>
        <v>13</v>
      </c>
      <c r="BW10" s="15">
        <f t="shared" si="24"/>
        <v>4</v>
      </c>
      <c r="BX10" s="15">
        <v>4</v>
      </c>
      <c r="BY10" s="15">
        <f t="shared" si="25"/>
        <v>4</v>
      </c>
      <c r="BZ10" s="2">
        <v>1</v>
      </c>
      <c r="CA10" s="9"/>
      <c r="CB10" s="16">
        <f t="shared" si="43"/>
        <v>4</v>
      </c>
      <c r="CC10" s="15">
        <f t="shared" si="26"/>
        <v>4</v>
      </c>
      <c r="CD10" s="15">
        <v>5</v>
      </c>
      <c r="CE10" s="15">
        <f t="shared" si="27"/>
        <v>5</v>
      </c>
      <c r="CF10" s="2">
        <v>0.5</v>
      </c>
      <c r="CG10" s="9"/>
      <c r="CH10" s="16">
        <f t="shared" si="44"/>
        <v>13</v>
      </c>
      <c r="CI10" s="15">
        <f t="shared" si="28"/>
        <v>4</v>
      </c>
      <c r="CJ10" s="15">
        <v>6</v>
      </c>
      <c r="CK10" s="15">
        <f t="shared" si="29"/>
        <v>6</v>
      </c>
      <c r="CL10" s="2">
        <v>1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7</v>
      </c>
      <c r="E11" s="15">
        <f t="shared" si="1"/>
        <v>7</v>
      </c>
      <c r="F11" s="2">
        <v>0</v>
      </c>
      <c r="G11" s="9"/>
      <c r="H11" s="16">
        <f t="shared" si="31"/>
        <v>5</v>
      </c>
      <c r="I11" s="15">
        <f t="shared" si="2"/>
        <v>3</v>
      </c>
      <c r="J11" s="15">
        <v>4</v>
      </c>
      <c r="K11" s="15">
        <f t="shared" si="3"/>
        <v>4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7</v>
      </c>
      <c r="Q11" s="15">
        <f t="shared" si="5"/>
        <v>7</v>
      </c>
      <c r="R11" s="2">
        <v>0</v>
      </c>
      <c r="S11" s="9"/>
      <c r="T11" s="16">
        <f t="shared" si="33"/>
        <v>14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5</v>
      </c>
      <c r="AM11" s="15">
        <f t="shared" si="12"/>
        <v>3</v>
      </c>
      <c r="AN11" s="15">
        <v>4</v>
      </c>
      <c r="AO11" s="15">
        <f t="shared" si="13"/>
        <v>4</v>
      </c>
      <c r="AP11" s="2">
        <v>1</v>
      </c>
      <c r="AQ11" s="9"/>
      <c r="AR11" s="16">
        <f t="shared" si="37"/>
        <v>14</v>
      </c>
      <c r="AS11" s="15">
        <f t="shared" si="14"/>
        <v>4</v>
      </c>
      <c r="AT11" s="15">
        <v>8</v>
      </c>
      <c r="AU11" s="15">
        <f t="shared" si="15"/>
        <v>7</v>
      </c>
      <c r="AV11" s="2">
        <v>0</v>
      </c>
      <c r="AW11" s="9"/>
      <c r="AX11" s="16">
        <f t="shared" si="38"/>
        <v>14</v>
      </c>
      <c r="AY11" s="15">
        <f t="shared" si="16"/>
        <v>4</v>
      </c>
      <c r="AZ11" s="15">
        <v>6</v>
      </c>
      <c r="BA11" s="15">
        <f t="shared" si="17"/>
        <v>6</v>
      </c>
      <c r="BB11" s="2">
        <v>1</v>
      </c>
      <c r="BC11" s="9"/>
      <c r="BD11" s="16">
        <f t="shared" si="39"/>
        <v>5</v>
      </c>
      <c r="BE11" s="15">
        <f t="shared" si="18"/>
        <v>3</v>
      </c>
      <c r="BF11" s="15">
        <v>3</v>
      </c>
      <c r="BG11" s="15">
        <f t="shared" si="19"/>
        <v>3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>
        <v>5</v>
      </c>
      <c r="BM11" s="15">
        <f t="shared" si="21"/>
        <v>5</v>
      </c>
      <c r="BN11" s="2">
        <v>1</v>
      </c>
      <c r="BO11" s="9"/>
      <c r="BP11" s="16">
        <f t="shared" si="41"/>
        <v>5</v>
      </c>
      <c r="BQ11" s="15">
        <f t="shared" si="22"/>
        <v>3</v>
      </c>
      <c r="BR11" s="15">
        <v>3</v>
      </c>
      <c r="BS11" s="15">
        <f t="shared" si="23"/>
        <v>3</v>
      </c>
      <c r="BT11" s="2">
        <v>1</v>
      </c>
      <c r="BU11" s="9"/>
      <c r="BV11" s="16">
        <f t="shared" si="42"/>
        <v>14</v>
      </c>
      <c r="BW11" s="15">
        <f t="shared" si="24"/>
        <v>4</v>
      </c>
      <c r="BX11" s="15">
        <v>7</v>
      </c>
      <c r="BY11" s="15">
        <f t="shared" si="25"/>
        <v>7</v>
      </c>
      <c r="BZ11" s="2">
        <v>0</v>
      </c>
      <c r="CA11" s="9"/>
      <c r="CB11" s="16">
        <f t="shared" si="43"/>
        <v>5</v>
      </c>
      <c r="CC11" s="15">
        <f t="shared" si="26"/>
        <v>3</v>
      </c>
      <c r="CD11" s="15">
        <v>3</v>
      </c>
      <c r="CE11" s="15">
        <f t="shared" si="27"/>
        <v>3</v>
      </c>
      <c r="CF11" s="2">
        <v>0.5</v>
      </c>
      <c r="CG11" s="9"/>
      <c r="CH11" s="16">
        <f t="shared" si="44"/>
        <v>14</v>
      </c>
      <c r="CI11" s="15">
        <f t="shared" si="28"/>
        <v>4</v>
      </c>
      <c r="CJ11" s="15">
        <v>6</v>
      </c>
      <c r="CK11" s="15">
        <f t="shared" si="29"/>
        <v>6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5</v>
      </c>
      <c r="K12" s="15">
        <f t="shared" si="3"/>
        <v>5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>
        <v>6</v>
      </c>
      <c r="Q12" s="15">
        <f t="shared" si="5"/>
        <v>6</v>
      </c>
      <c r="R12" s="2">
        <v>0</v>
      </c>
      <c r="S12" s="9"/>
      <c r="T12" s="16">
        <f t="shared" si="33"/>
        <v>15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6</v>
      </c>
      <c r="AM12" s="15">
        <f t="shared" si="12"/>
        <v>4</v>
      </c>
      <c r="AN12" s="15">
        <v>5</v>
      </c>
      <c r="AO12" s="15">
        <f t="shared" si="13"/>
        <v>5</v>
      </c>
      <c r="AP12" s="2">
        <v>0.5</v>
      </c>
      <c r="AQ12" s="9"/>
      <c r="AR12" s="16">
        <f t="shared" si="37"/>
        <v>15</v>
      </c>
      <c r="AS12" s="15">
        <f t="shared" si="14"/>
        <v>3</v>
      </c>
      <c r="AT12" s="15">
        <v>3</v>
      </c>
      <c r="AU12" s="15">
        <f t="shared" si="15"/>
        <v>3</v>
      </c>
      <c r="AV12" s="2">
        <v>1</v>
      </c>
      <c r="AW12" s="9"/>
      <c r="AX12" s="16">
        <f t="shared" si="38"/>
        <v>15</v>
      </c>
      <c r="AY12" s="15">
        <f t="shared" si="16"/>
        <v>3</v>
      </c>
      <c r="AZ12" s="15">
        <v>3</v>
      </c>
      <c r="BA12" s="15">
        <f t="shared" si="17"/>
        <v>3</v>
      </c>
      <c r="BB12" s="2">
        <v>0.5</v>
      </c>
      <c r="BC12" s="9"/>
      <c r="BD12" s="16">
        <f t="shared" si="39"/>
        <v>6</v>
      </c>
      <c r="BE12" s="15">
        <f t="shared" si="18"/>
        <v>4</v>
      </c>
      <c r="BF12" s="15">
        <v>6</v>
      </c>
      <c r="BG12" s="15">
        <f t="shared" si="19"/>
        <v>6</v>
      </c>
      <c r="BH12" s="2">
        <v>0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0.5</v>
      </c>
      <c r="BO12" s="9"/>
      <c r="BP12" s="16">
        <f t="shared" si="41"/>
        <v>6</v>
      </c>
      <c r="BQ12" s="15">
        <f t="shared" si="22"/>
        <v>4</v>
      </c>
      <c r="BR12" s="15">
        <v>5</v>
      </c>
      <c r="BS12" s="15">
        <f t="shared" si="23"/>
        <v>5</v>
      </c>
      <c r="BT12" s="2">
        <v>1</v>
      </c>
      <c r="BU12" s="9"/>
      <c r="BV12" s="16">
        <f t="shared" si="42"/>
        <v>15</v>
      </c>
      <c r="BW12" s="15">
        <f t="shared" si="24"/>
        <v>3</v>
      </c>
      <c r="BX12" s="15">
        <v>3</v>
      </c>
      <c r="BY12" s="15">
        <f t="shared" si="25"/>
        <v>3</v>
      </c>
      <c r="BZ12" s="2">
        <v>1</v>
      </c>
      <c r="CA12" s="9"/>
      <c r="CB12" s="16">
        <f t="shared" si="43"/>
        <v>6</v>
      </c>
      <c r="CC12" s="15">
        <f t="shared" si="26"/>
        <v>4</v>
      </c>
      <c r="CD12" s="15">
        <v>5</v>
      </c>
      <c r="CE12" s="15">
        <f t="shared" si="27"/>
        <v>5</v>
      </c>
      <c r="CF12" s="2">
        <v>0.5</v>
      </c>
      <c r="CG12" s="9"/>
      <c r="CH12" s="16">
        <f t="shared" si="44"/>
        <v>15</v>
      </c>
      <c r="CI12" s="15">
        <f t="shared" si="28"/>
        <v>3</v>
      </c>
      <c r="CJ12" s="15">
        <v>3</v>
      </c>
      <c r="CK12" s="15">
        <f t="shared" si="29"/>
        <v>3</v>
      </c>
      <c r="CL12" s="2">
        <v>1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6</v>
      </c>
      <c r="E13" s="15">
        <f t="shared" si="1"/>
        <v>6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1</v>
      </c>
      <c r="M13" s="9"/>
      <c r="N13" s="16">
        <f t="shared" si="32"/>
        <v>16</v>
      </c>
      <c r="O13" s="15">
        <f t="shared" si="4"/>
        <v>5</v>
      </c>
      <c r="P13" s="15">
        <v>5</v>
      </c>
      <c r="Q13" s="15">
        <f t="shared" si="5"/>
        <v>5</v>
      </c>
      <c r="R13" s="2">
        <v>1</v>
      </c>
      <c r="S13" s="9"/>
      <c r="T13" s="16">
        <f t="shared" si="33"/>
        <v>16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5</v>
      </c>
      <c r="AH13" s="15"/>
      <c r="AI13" s="15">
        <f t="shared" si="11"/>
        <v>0</v>
      </c>
      <c r="AK13" s="9"/>
      <c r="AL13" s="16">
        <f t="shared" si="36"/>
        <v>7</v>
      </c>
      <c r="AM13" s="15">
        <f t="shared" si="12"/>
        <v>4</v>
      </c>
      <c r="AN13" s="15">
        <v>4</v>
      </c>
      <c r="AO13" s="15">
        <f t="shared" si="13"/>
        <v>4</v>
      </c>
      <c r="AP13" s="2">
        <v>1</v>
      </c>
      <c r="AQ13" s="9"/>
      <c r="AR13" s="16">
        <f t="shared" si="37"/>
        <v>16</v>
      </c>
      <c r="AS13" s="15">
        <f t="shared" si="14"/>
        <v>5</v>
      </c>
      <c r="AT13" s="15">
        <v>8</v>
      </c>
      <c r="AU13" s="15">
        <f t="shared" si="15"/>
        <v>8</v>
      </c>
      <c r="AV13" s="2">
        <v>0</v>
      </c>
      <c r="AW13" s="9"/>
      <c r="AX13" s="16">
        <f t="shared" si="38"/>
        <v>16</v>
      </c>
      <c r="AY13" s="15">
        <f t="shared" si="16"/>
        <v>5</v>
      </c>
      <c r="AZ13" s="15">
        <v>5</v>
      </c>
      <c r="BA13" s="15">
        <f t="shared" si="17"/>
        <v>5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>
        <v>6</v>
      </c>
      <c r="BG13" s="15">
        <f t="shared" si="19"/>
        <v>6</v>
      </c>
      <c r="BH13" s="2">
        <v>0</v>
      </c>
      <c r="BI13" s="9"/>
      <c r="BJ13" s="16">
        <f t="shared" si="40"/>
        <v>16</v>
      </c>
      <c r="BK13" s="15">
        <f t="shared" si="20"/>
        <v>5</v>
      </c>
      <c r="BL13" s="15">
        <v>6</v>
      </c>
      <c r="BM13" s="15">
        <f t="shared" si="21"/>
        <v>6</v>
      </c>
      <c r="BN13" s="2">
        <v>0.5</v>
      </c>
      <c r="BO13" s="9"/>
      <c r="BP13" s="16">
        <f t="shared" si="41"/>
        <v>7</v>
      </c>
      <c r="BQ13" s="15">
        <f t="shared" si="22"/>
        <v>4</v>
      </c>
      <c r="BR13" s="15">
        <v>6</v>
      </c>
      <c r="BS13" s="15">
        <f t="shared" si="23"/>
        <v>6</v>
      </c>
      <c r="BT13" s="2">
        <v>0.5</v>
      </c>
      <c r="BU13" s="9"/>
      <c r="BV13" s="16">
        <f t="shared" si="42"/>
        <v>16</v>
      </c>
      <c r="BW13" s="15">
        <f t="shared" si="24"/>
        <v>5</v>
      </c>
      <c r="BX13" s="15">
        <v>7</v>
      </c>
      <c r="BY13" s="15">
        <f t="shared" si="25"/>
        <v>7</v>
      </c>
      <c r="BZ13" s="2">
        <v>0</v>
      </c>
      <c r="CA13" s="9"/>
      <c r="CB13" s="16">
        <f t="shared" si="43"/>
        <v>7</v>
      </c>
      <c r="CC13" s="15">
        <f t="shared" si="26"/>
        <v>4</v>
      </c>
      <c r="CD13" s="15">
        <v>4</v>
      </c>
      <c r="CE13" s="15">
        <f t="shared" si="27"/>
        <v>4</v>
      </c>
      <c r="CF13" s="2">
        <v>1</v>
      </c>
      <c r="CG13" s="9"/>
      <c r="CH13" s="16">
        <f t="shared" si="44"/>
        <v>16</v>
      </c>
      <c r="CI13" s="15">
        <f t="shared" si="28"/>
        <v>5</v>
      </c>
      <c r="CJ13" s="15">
        <v>5</v>
      </c>
      <c r="CK13" s="15">
        <f t="shared" si="29"/>
        <v>5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1</v>
      </c>
      <c r="M14" s="9"/>
      <c r="N14" s="16">
        <f t="shared" si="32"/>
        <v>17</v>
      </c>
      <c r="O14" s="15">
        <f t="shared" si="4"/>
        <v>4</v>
      </c>
      <c r="P14" s="15">
        <v>6</v>
      </c>
      <c r="Q14" s="15">
        <f t="shared" si="5"/>
        <v>6</v>
      </c>
      <c r="R14" s="2">
        <v>0</v>
      </c>
      <c r="S14" s="9"/>
      <c r="T14" s="16">
        <f t="shared" si="33"/>
        <v>17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8</v>
      </c>
      <c r="AM14" s="15">
        <f t="shared" si="12"/>
        <v>3</v>
      </c>
      <c r="AN14" s="15">
        <v>4</v>
      </c>
      <c r="AO14" s="15">
        <f t="shared" si="13"/>
        <v>4</v>
      </c>
      <c r="AP14" s="2">
        <v>0.5</v>
      </c>
      <c r="AQ14" s="9"/>
      <c r="AR14" s="16">
        <f t="shared" si="37"/>
        <v>17</v>
      </c>
      <c r="AS14" s="15">
        <f t="shared" si="14"/>
        <v>4</v>
      </c>
      <c r="AT14" s="15">
        <v>5</v>
      </c>
      <c r="AU14" s="15">
        <f t="shared" si="15"/>
        <v>5</v>
      </c>
      <c r="AV14" s="2">
        <v>1</v>
      </c>
      <c r="AW14" s="9"/>
      <c r="AX14" s="16">
        <f t="shared" si="38"/>
        <v>17</v>
      </c>
      <c r="AY14" s="15">
        <f t="shared" si="16"/>
        <v>4</v>
      </c>
      <c r="AZ14" s="15">
        <v>6</v>
      </c>
      <c r="BA14" s="15">
        <f t="shared" si="17"/>
        <v>6</v>
      </c>
      <c r="BB14" s="2">
        <v>1</v>
      </c>
      <c r="BC14" s="9"/>
      <c r="BD14" s="16">
        <f t="shared" si="39"/>
        <v>8</v>
      </c>
      <c r="BE14" s="15">
        <f t="shared" si="18"/>
        <v>3</v>
      </c>
      <c r="BF14" s="15">
        <v>4</v>
      </c>
      <c r="BG14" s="15">
        <f t="shared" si="19"/>
        <v>4</v>
      </c>
      <c r="BH14" s="2">
        <v>0.5</v>
      </c>
      <c r="BI14" s="9"/>
      <c r="BJ14" s="16">
        <f t="shared" si="40"/>
        <v>17</v>
      </c>
      <c r="BK14" s="15">
        <f t="shared" si="20"/>
        <v>4</v>
      </c>
      <c r="BL14" s="15">
        <v>5</v>
      </c>
      <c r="BM14" s="15">
        <f t="shared" si="21"/>
        <v>5</v>
      </c>
      <c r="BN14" s="2">
        <v>1</v>
      </c>
      <c r="BO14" s="9"/>
      <c r="BP14" s="16">
        <f t="shared" si="41"/>
        <v>8</v>
      </c>
      <c r="BQ14" s="15">
        <f t="shared" si="22"/>
        <v>3</v>
      </c>
      <c r="BR14" s="15">
        <v>4</v>
      </c>
      <c r="BS14" s="15">
        <f t="shared" si="23"/>
        <v>4</v>
      </c>
      <c r="BT14" s="2">
        <v>0</v>
      </c>
      <c r="BU14" s="9"/>
      <c r="BV14" s="16">
        <f t="shared" si="42"/>
        <v>17</v>
      </c>
      <c r="BW14" s="15">
        <f t="shared" si="24"/>
        <v>4</v>
      </c>
      <c r="BX14" s="15">
        <v>6</v>
      </c>
      <c r="BY14" s="15">
        <f t="shared" si="25"/>
        <v>6</v>
      </c>
      <c r="BZ14" s="2">
        <v>0</v>
      </c>
      <c r="CA14" s="9"/>
      <c r="CB14" s="16">
        <f t="shared" si="43"/>
        <v>8</v>
      </c>
      <c r="CC14" s="15">
        <f t="shared" si="26"/>
        <v>3</v>
      </c>
      <c r="CD14" s="15">
        <v>4</v>
      </c>
      <c r="CE14" s="15">
        <f t="shared" si="27"/>
        <v>4</v>
      </c>
      <c r="CF14" s="2">
        <v>0.5</v>
      </c>
      <c r="CG14" s="9"/>
      <c r="CH14" s="16">
        <f t="shared" si="44"/>
        <v>17</v>
      </c>
      <c r="CI14" s="15">
        <f t="shared" si="28"/>
        <v>4</v>
      </c>
      <c r="CJ14" s="15">
        <v>5</v>
      </c>
      <c r="CK14" s="15">
        <f t="shared" si="29"/>
        <v>5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7</v>
      </c>
      <c r="E15" s="15">
        <f t="shared" si="1"/>
        <v>7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0</v>
      </c>
      <c r="S15" s="9"/>
      <c r="T15" s="16">
        <f t="shared" si="33"/>
        <v>18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9</v>
      </c>
      <c r="AM15" s="15">
        <f t="shared" si="12"/>
        <v>5</v>
      </c>
      <c r="AN15" s="15">
        <v>8</v>
      </c>
      <c r="AO15" s="15">
        <f t="shared" si="13"/>
        <v>8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>
        <v>6</v>
      </c>
      <c r="AU15" s="15">
        <f t="shared" si="15"/>
        <v>6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6</v>
      </c>
      <c r="BA15" s="15">
        <f t="shared" si="17"/>
        <v>6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7</v>
      </c>
      <c r="BG15" s="15">
        <f t="shared" si="19"/>
        <v>7</v>
      </c>
      <c r="BH15" s="2">
        <v>0.5</v>
      </c>
      <c r="BI15" s="9"/>
      <c r="BJ15" s="16">
        <f t="shared" si="40"/>
        <v>18</v>
      </c>
      <c r="BK15" s="15">
        <f t="shared" si="20"/>
        <v>5</v>
      </c>
      <c r="BL15" s="15">
        <v>7</v>
      </c>
      <c r="BM15" s="15">
        <f t="shared" si="21"/>
        <v>7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>
        <v>7</v>
      </c>
      <c r="BS15" s="15">
        <f t="shared" si="23"/>
        <v>7</v>
      </c>
      <c r="BT15" s="2">
        <v>1</v>
      </c>
      <c r="BU15" s="9"/>
      <c r="BV15" s="16">
        <f t="shared" si="42"/>
        <v>18</v>
      </c>
      <c r="BW15" s="15">
        <f t="shared" si="24"/>
        <v>5</v>
      </c>
      <c r="BX15" s="15">
        <v>7</v>
      </c>
      <c r="BY15" s="15">
        <f t="shared" si="25"/>
        <v>7</v>
      </c>
      <c r="BZ15" s="2">
        <v>0.5</v>
      </c>
      <c r="CA15" s="9"/>
      <c r="CB15" s="16">
        <f t="shared" si="43"/>
        <v>9</v>
      </c>
      <c r="CC15" s="15">
        <f t="shared" si="26"/>
        <v>5</v>
      </c>
      <c r="CD15" s="15">
        <v>8</v>
      </c>
      <c r="CE15" s="15">
        <f t="shared" si="27"/>
        <v>8</v>
      </c>
      <c r="CF15" s="2">
        <v>0</v>
      </c>
      <c r="CG15" s="9"/>
      <c r="CH15" s="16">
        <f t="shared" si="44"/>
        <v>18</v>
      </c>
      <c r="CI15" s="15">
        <f t="shared" si="28"/>
        <v>5</v>
      </c>
      <c r="CJ15" s="15">
        <v>8</v>
      </c>
      <c r="CK15" s="15">
        <f t="shared" si="29"/>
        <v>8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48</v>
      </c>
      <c r="E16" s="15">
        <f>SUM(E7:E15)</f>
        <v>48</v>
      </c>
      <c r="F16" s="2">
        <f>SUM(F7:F15)</f>
        <v>4.5</v>
      </c>
      <c r="G16" s="9"/>
      <c r="H16" s="10" t="s">
        <v>38</v>
      </c>
      <c r="I16" s="15">
        <f>SUM(I7:I15)</f>
        <v>35</v>
      </c>
      <c r="J16" s="15">
        <f>SUM(J7:J15)</f>
        <v>48</v>
      </c>
      <c r="K16" s="15">
        <f>SUM(K7:K15)</f>
        <v>48</v>
      </c>
      <c r="L16" s="2">
        <f>SUM(L7:L15)</f>
        <v>6</v>
      </c>
      <c r="M16" s="9"/>
      <c r="N16" s="10" t="s">
        <v>38</v>
      </c>
      <c r="O16" s="15">
        <f>SUM(O7:O15)</f>
        <v>36</v>
      </c>
      <c r="P16" s="15">
        <f>SUM(P7:P15)</f>
        <v>55</v>
      </c>
      <c r="Q16" s="15">
        <f>SUM(Q7:Q15)</f>
        <v>55</v>
      </c>
      <c r="R16" s="2">
        <f>SUM(R7:R15)</f>
        <v>1.5</v>
      </c>
      <c r="S16" s="9"/>
      <c r="T16" s="10" t="s">
        <v>38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35</v>
      </c>
      <c r="AN16" s="15">
        <f>SUM(AN7:AN15)</f>
        <v>49</v>
      </c>
      <c r="AO16" s="15">
        <f>SUM(AO7:AO15)</f>
        <v>49</v>
      </c>
      <c r="AP16" s="2">
        <f>SUM(AP7:AP15)</f>
        <v>4</v>
      </c>
      <c r="AQ16" s="9"/>
      <c r="AR16" s="10" t="s">
        <v>38</v>
      </c>
      <c r="AS16" s="15">
        <f>SUM(AS7:AS15)</f>
        <v>36</v>
      </c>
      <c r="AT16" s="15">
        <f>SUM(AT7:AT15)</f>
        <v>54</v>
      </c>
      <c r="AU16" s="15">
        <f>SUM(AU7:AU15)</f>
        <v>53</v>
      </c>
      <c r="AV16" s="2">
        <f>SUM(AV7:AV15)</f>
        <v>4</v>
      </c>
      <c r="AW16" s="9"/>
      <c r="AX16" s="10" t="s">
        <v>38</v>
      </c>
      <c r="AY16" s="15">
        <f>SUM(AY7:AY15)</f>
        <v>36</v>
      </c>
      <c r="AZ16" s="15">
        <f>SUM(AZ7:AZ15)</f>
        <v>47</v>
      </c>
      <c r="BA16" s="15">
        <f>SUM(BA7:BA15)</f>
        <v>47</v>
      </c>
      <c r="BB16" s="2">
        <f>SUM(BB7:BB15)</f>
        <v>7</v>
      </c>
      <c r="BC16" s="9"/>
      <c r="BD16" s="10" t="s">
        <v>38</v>
      </c>
      <c r="BE16" s="15">
        <f>SUM(BE7:BE15)</f>
        <v>35</v>
      </c>
      <c r="BF16" s="15">
        <f>SUM(BF7:BF15)</f>
        <v>50</v>
      </c>
      <c r="BG16" s="15">
        <f>SUM(BG7:BG15)</f>
        <v>50</v>
      </c>
      <c r="BH16" s="2">
        <f>SUM(BH7:BH15)</f>
        <v>3</v>
      </c>
      <c r="BI16" s="9"/>
      <c r="BJ16" s="10" t="s">
        <v>38</v>
      </c>
      <c r="BK16" s="15">
        <f>SUM(BK7:BK15)</f>
        <v>36</v>
      </c>
      <c r="BL16" s="15">
        <f>SUM(BL7:BL15)</f>
        <v>44</v>
      </c>
      <c r="BM16" s="15">
        <f>SUM(BM7:BM15)</f>
        <v>44</v>
      </c>
      <c r="BN16" s="2">
        <f>SUM(BN7:BN15)</f>
        <v>7</v>
      </c>
      <c r="BO16" s="9"/>
      <c r="BP16" s="10" t="s">
        <v>38</v>
      </c>
      <c r="BQ16" s="15">
        <f>SUM(BQ7:BQ15)</f>
        <v>35</v>
      </c>
      <c r="BR16" s="15">
        <f>SUM(BR7:BR15)</f>
        <v>49</v>
      </c>
      <c r="BS16" s="15">
        <f>SUM(BS7:BS15)</f>
        <v>49</v>
      </c>
      <c r="BT16" s="2">
        <f>SUM(BT7:BT15)</f>
        <v>6.5</v>
      </c>
      <c r="BU16" s="9"/>
      <c r="BV16" s="10" t="s">
        <v>38</v>
      </c>
      <c r="BW16" s="15">
        <f>SUM(BW7:BW15)</f>
        <v>36</v>
      </c>
      <c r="BX16" s="15">
        <f>SUM(BX7:BX15)</f>
        <v>51</v>
      </c>
      <c r="BY16" s="15">
        <f>SUM(BY7:BY15)</f>
        <v>51</v>
      </c>
      <c r="BZ16" s="2">
        <f>SUM(BZ7:BZ15)</f>
        <v>3</v>
      </c>
      <c r="CA16" s="9"/>
      <c r="CB16" s="10" t="s">
        <v>38</v>
      </c>
      <c r="CC16" s="15">
        <f>SUM(CC7:CC15)</f>
        <v>35</v>
      </c>
      <c r="CD16" s="15">
        <f>SUM(CD7:CD15)</f>
        <v>48</v>
      </c>
      <c r="CE16" s="15">
        <f>SUM(CE7:CE15)</f>
        <v>48</v>
      </c>
      <c r="CF16" s="2">
        <f>SUM(CF7:CF15)</f>
        <v>4</v>
      </c>
      <c r="CG16" s="9"/>
      <c r="CH16" s="10" t="s">
        <v>38</v>
      </c>
      <c r="CI16" s="15">
        <f>SUM(CI7:CI15)</f>
        <v>36</v>
      </c>
      <c r="CJ16" s="15">
        <f>SUM(CJ7:CJ15)</f>
        <v>48</v>
      </c>
      <c r="CK16" s="15">
        <f>SUM(CK7:CK15)</f>
        <v>48</v>
      </c>
      <c r="CL16" s="2">
        <f>SUM(CL7:CL15)</f>
        <v>6.5</v>
      </c>
      <c r="CM16" s="9"/>
      <c r="CN16" s="40"/>
    </row>
    <row r="17" spans="1:91" x14ac:dyDescent="0.2">
      <c r="A17" s="9"/>
      <c r="G17" s="9"/>
      <c r="M17" s="9"/>
      <c r="R17" s="123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0</v>
      </c>
      <c r="G18" s="9"/>
      <c r="K18" t="s">
        <v>113</v>
      </c>
      <c r="L18" s="2">
        <v>1</v>
      </c>
      <c r="M18" s="9"/>
      <c r="Q18" t="s">
        <v>113</v>
      </c>
      <c r="R18" s="2"/>
      <c r="S18" s="9"/>
      <c r="W18" t="s">
        <v>113</v>
      </c>
      <c r="Y18" s="9"/>
      <c r="AC18" t="s">
        <v>113</v>
      </c>
      <c r="AE18" s="9"/>
      <c r="AI18" t="s">
        <v>113</v>
      </c>
      <c r="AK18" s="9"/>
      <c r="AO18" t="s">
        <v>113</v>
      </c>
      <c r="AP18" s="2">
        <v>0.5</v>
      </c>
      <c r="AQ18" s="9"/>
      <c r="AU18" t="s">
        <v>113</v>
      </c>
      <c r="AV18" s="2">
        <v>0</v>
      </c>
      <c r="AW18" s="9"/>
      <c r="BA18" t="s">
        <v>113</v>
      </c>
      <c r="BB18" s="2">
        <v>1</v>
      </c>
      <c r="BC18" s="9"/>
      <c r="BG18" t="s">
        <v>113</v>
      </c>
      <c r="BH18" s="2">
        <v>0</v>
      </c>
      <c r="BI18" s="9"/>
      <c r="BM18" t="s">
        <v>113</v>
      </c>
      <c r="BN18" s="2">
        <v>1</v>
      </c>
      <c r="BO18" s="9"/>
      <c r="BS18" t="s">
        <v>113</v>
      </c>
      <c r="BT18" s="2">
        <v>1</v>
      </c>
      <c r="BU18" s="9"/>
      <c r="BY18" t="s">
        <v>113</v>
      </c>
      <c r="BZ18" s="2">
        <v>0</v>
      </c>
      <c r="CA18" s="9"/>
      <c r="CE18" t="s">
        <v>113</v>
      </c>
      <c r="CF18" s="2">
        <v>0</v>
      </c>
      <c r="CG18" s="9"/>
      <c r="CK18" t="s">
        <v>113</v>
      </c>
      <c r="CL18" s="2">
        <v>1</v>
      </c>
      <c r="CM18" s="9"/>
    </row>
    <row r="19" spans="1:91" x14ac:dyDescent="0.2">
      <c r="A19" s="9"/>
      <c r="G19" s="9"/>
      <c r="I19" s="34"/>
      <c r="M19" s="9"/>
      <c r="R19" s="2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4.5</v>
      </c>
      <c r="G20" s="9"/>
      <c r="K20" t="s">
        <v>114</v>
      </c>
      <c r="L20" s="17">
        <f>SUM(L16:L19)</f>
        <v>7</v>
      </c>
      <c r="M20" s="9"/>
      <c r="Q20" t="s">
        <v>114</v>
      </c>
      <c r="R20" s="17">
        <f>SUM(R16:R19)</f>
        <v>1.5</v>
      </c>
      <c r="S20" s="9"/>
      <c r="W20" t="s">
        <v>114</v>
      </c>
      <c r="X20" s="17">
        <f>SUM(X16:X19)</f>
        <v>0</v>
      </c>
      <c r="Y20" s="9"/>
      <c r="AC20" t="s">
        <v>114</v>
      </c>
      <c r="AD20" s="17">
        <f>SUM(AD16:AD19)</f>
        <v>0</v>
      </c>
      <c r="AE20" s="9"/>
      <c r="AI20" t="s">
        <v>114</v>
      </c>
      <c r="AJ20" s="17">
        <f>SUM(AJ16:AJ19)</f>
        <v>0</v>
      </c>
      <c r="AK20" s="9"/>
      <c r="AO20" t="s">
        <v>114</v>
      </c>
      <c r="AP20" s="17">
        <f>SUM(AP16:AP19)</f>
        <v>4.5</v>
      </c>
      <c r="AQ20" s="9"/>
      <c r="AU20" t="s">
        <v>114</v>
      </c>
      <c r="AV20" s="17">
        <f>SUM(AV16:AV19)</f>
        <v>4</v>
      </c>
      <c r="AW20" s="9"/>
      <c r="BA20" t="s">
        <v>114</v>
      </c>
      <c r="BB20" s="17">
        <f>SUM(BB16:BB19)</f>
        <v>8</v>
      </c>
      <c r="BC20" s="9"/>
      <c r="BG20" t="s">
        <v>114</v>
      </c>
      <c r="BH20" s="17">
        <f>SUM(BH16:BH19)</f>
        <v>3</v>
      </c>
      <c r="BI20" s="9"/>
      <c r="BM20" t="s">
        <v>114</v>
      </c>
      <c r="BN20" s="17">
        <f>SUM(BN16:BN19)</f>
        <v>8</v>
      </c>
      <c r="BO20" s="9"/>
      <c r="BS20" t="s">
        <v>114</v>
      </c>
      <c r="BT20" s="17">
        <f>SUM(BT16:BT19)</f>
        <v>7.5</v>
      </c>
      <c r="BU20" s="9"/>
      <c r="BY20" t="s">
        <v>114</v>
      </c>
      <c r="BZ20" s="17">
        <f>SUM(BZ16:BZ19)</f>
        <v>3</v>
      </c>
      <c r="CA20" s="9"/>
      <c r="CE20" t="s">
        <v>114</v>
      </c>
      <c r="CF20" s="17">
        <f>SUM(CF16:CF19)</f>
        <v>4</v>
      </c>
      <c r="CG20" s="9"/>
      <c r="CK20" t="s">
        <v>114</v>
      </c>
      <c r="CL20" s="17">
        <f>SUM(CL16:CL19)</f>
        <v>7.5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12</v>
      </c>
      <c r="G22" s="9"/>
      <c r="K22" t="s">
        <v>56</v>
      </c>
      <c r="L22" s="2">
        <f>IF(J16=0,0,K16-I16)</f>
        <v>13</v>
      </c>
      <c r="M22" s="9"/>
      <c r="Q22" t="s">
        <v>56</v>
      </c>
      <c r="R22" s="40">
        <f>IF(P16=0,0,Q16-O16)</f>
        <v>19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14</v>
      </c>
      <c r="AQ22" s="9"/>
      <c r="AU22" t="s">
        <v>56</v>
      </c>
      <c r="AV22" s="2">
        <f>IF(AT16=0,0,AU16-AS16)</f>
        <v>17</v>
      </c>
      <c r="AW22" s="9"/>
      <c r="BA22" t="s">
        <v>56</v>
      </c>
      <c r="BB22" s="2">
        <f>IF(AZ16=0,0,BA16-AY16)</f>
        <v>11</v>
      </c>
      <c r="BC22" s="9"/>
      <c r="BG22" t="s">
        <v>56</v>
      </c>
      <c r="BH22" s="2">
        <f>IF(BF16=0,0,BG16-BE16)</f>
        <v>15</v>
      </c>
      <c r="BI22" s="9"/>
      <c r="BM22" t="s">
        <v>56</v>
      </c>
      <c r="BN22" s="2">
        <f>IF(BL16=0,0,BM16-BK16)</f>
        <v>8</v>
      </c>
      <c r="BO22" s="9"/>
      <c r="BS22" t="s">
        <v>56</v>
      </c>
      <c r="BT22" s="2">
        <f>IF(BR16=0,0,BS16-BQ16)</f>
        <v>14</v>
      </c>
      <c r="BU22" s="9"/>
      <c r="BY22" t="s">
        <v>56</v>
      </c>
      <c r="BZ22" s="2">
        <f>IF(BX16=0,0,BY16-BW16)</f>
        <v>15</v>
      </c>
      <c r="CA22" s="9"/>
      <c r="CE22" t="s">
        <v>56</v>
      </c>
      <c r="CF22" s="2">
        <f>IF(CD16=0,0,CE16-CC16)</f>
        <v>13</v>
      </c>
      <c r="CG22" s="9"/>
      <c r="CK22" t="s">
        <v>56</v>
      </c>
      <c r="CL22" s="2">
        <f>IF(CJ16=0,0,CK16-CI16)</f>
        <v>12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L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4.5</v>
      </c>
      <c r="D29" s="2">
        <f t="shared" ref="D29:D43" si="45">C29</f>
        <v>4.5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6.4</v>
      </c>
      <c r="K29" s="40">
        <f>MIN(J7,AB7,AN7,BF7,BR7,CD7)</f>
        <v>6</v>
      </c>
      <c r="L29" s="15">
        <f>MAX(J7,AB7,AN7,BF7,BR7,CD7)</f>
        <v>7</v>
      </c>
      <c r="M29" s="20"/>
    </row>
    <row r="30" spans="1:91" x14ac:dyDescent="0.2">
      <c r="A30" s="20"/>
      <c r="B30" t="s">
        <v>41</v>
      </c>
      <c r="C30" s="2">
        <f>L20</f>
        <v>7</v>
      </c>
      <c r="D30" s="2">
        <f t="shared" si="45"/>
        <v>7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6</v>
      </c>
      <c r="K30" s="40">
        <f t="shared" ref="K30:K37" si="48">MIN(J8,AB8,AN8,BF8,BR8,CD8)</f>
        <v>5</v>
      </c>
      <c r="L30" s="15">
        <f t="shared" ref="L30:L37" si="49">MAX(J8,AB8,AN8,BF8,BR8,CD8)</f>
        <v>7</v>
      </c>
      <c r="M30" s="20"/>
    </row>
    <row r="31" spans="1:91" x14ac:dyDescent="0.2">
      <c r="A31" s="20"/>
      <c r="B31" t="s">
        <v>42</v>
      </c>
      <c r="C31" s="2">
        <f>R20</f>
        <v>1.5</v>
      </c>
      <c r="D31" s="2"/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6.2</v>
      </c>
      <c r="K31" s="40">
        <f t="shared" si="48"/>
        <v>6</v>
      </c>
      <c r="L31" s="15">
        <f t="shared" si="49"/>
        <v>7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5.4</v>
      </c>
      <c r="K32" s="40">
        <f t="shared" si="48"/>
        <v>5</v>
      </c>
      <c r="L32" s="15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3.4</v>
      </c>
      <c r="K33" s="40">
        <f t="shared" si="48"/>
        <v>3</v>
      </c>
      <c r="L33" s="15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5.2</v>
      </c>
      <c r="K34" s="40">
        <f t="shared" si="48"/>
        <v>5</v>
      </c>
      <c r="L34" s="15">
        <f t="shared" si="49"/>
        <v>6</v>
      </c>
      <c r="M34" s="20"/>
    </row>
    <row r="35" spans="1:18" x14ac:dyDescent="0.2">
      <c r="A35" s="20"/>
      <c r="B35" t="s">
        <v>46</v>
      </c>
      <c r="C35" s="2">
        <f>AP20</f>
        <v>4.5</v>
      </c>
      <c r="D35" s="2">
        <f t="shared" si="45"/>
        <v>4.5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5</v>
      </c>
      <c r="K35" s="40">
        <f t="shared" si="48"/>
        <v>4</v>
      </c>
      <c r="L35" s="15">
        <f t="shared" si="49"/>
        <v>6</v>
      </c>
      <c r="M35" s="20"/>
    </row>
    <row r="36" spans="1:18" x14ac:dyDescent="0.2">
      <c r="A36" s="20"/>
      <c r="B36" t="s">
        <v>47</v>
      </c>
      <c r="C36" s="2">
        <f>AV20</f>
        <v>4</v>
      </c>
      <c r="D36" s="2">
        <f t="shared" si="45"/>
        <v>4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</v>
      </c>
      <c r="K36" s="40">
        <f t="shared" si="48"/>
        <v>4</v>
      </c>
      <c r="L36" s="15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8</v>
      </c>
      <c r="D37" s="2">
        <f t="shared" si="45"/>
        <v>8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7.2</v>
      </c>
      <c r="K37" s="40">
        <f t="shared" si="48"/>
        <v>6</v>
      </c>
      <c r="L37" s="15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3</v>
      </c>
      <c r="D38" s="2"/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48.800000000000004</v>
      </c>
      <c r="K38" s="337">
        <f>SUM(K29:K37)</f>
        <v>44</v>
      </c>
      <c r="L38" s="337">
        <f>SUM(L29:L37)</f>
        <v>55</v>
      </c>
      <c r="M38" s="20"/>
    </row>
    <row r="39" spans="1:18" x14ac:dyDescent="0.2">
      <c r="A39" s="20"/>
      <c r="B39" t="s">
        <v>50</v>
      </c>
      <c r="C39" s="2">
        <f>BN20</f>
        <v>8</v>
      </c>
      <c r="D39" s="2">
        <f t="shared" si="45"/>
        <v>8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7.5</v>
      </c>
      <c r="D40" s="2">
        <f t="shared" si="45"/>
        <v>7.5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5.666666666666667</v>
      </c>
      <c r="K40" s="40">
        <f>MIN(D7,P7,V7,AH7,AZ7,BL7,BX7,CJ7)</f>
        <v>4</v>
      </c>
      <c r="L40" s="15">
        <f>MAX(D7,P7,V7,AH7,AZ7,BL7,BX7,CJ7)</f>
        <v>7</v>
      </c>
      <c r="M40" s="20"/>
    </row>
    <row r="41" spans="1:18" x14ac:dyDescent="0.2">
      <c r="A41" s="20"/>
      <c r="B41" t="s">
        <v>52</v>
      </c>
      <c r="C41" s="2">
        <f>BZ20</f>
        <v>3</v>
      </c>
      <c r="D41" s="2">
        <f t="shared" si="45"/>
        <v>3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123">
        <f t="shared" ref="J41:J48" si="50">AVERAGE(D8,P8,V8,AH8,AZ8,BL8,BX8,CJ8)</f>
        <v>5.5</v>
      </c>
      <c r="K41" s="40">
        <f t="shared" ref="K41:K48" si="51">MIN(D8,P8,V8,AH8,AZ8,BL8,BX8,CJ8)</f>
        <v>4</v>
      </c>
      <c r="L41" s="15">
        <f t="shared" ref="L41:L48" si="52">MAX(D8,P8,V8,AH8,AZ8,BL8,BX8,CJ8)</f>
        <v>7</v>
      </c>
      <c r="M41" s="20"/>
    </row>
    <row r="42" spans="1:18" x14ac:dyDescent="0.2">
      <c r="A42" s="20"/>
      <c r="B42" t="s">
        <v>53</v>
      </c>
      <c r="C42" s="2">
        <f>CF20</f>
        <v>4</v>
      </c>
      <c r="D42" s="2">
        <f t="shared" si="45"/>
        <v>4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3.6666666666666665</v>
      </c>
      <c r="K42" s="40">
        <f t="shared" si="51"/>
        <v>3</v>
      </c>
      <c r="L42" s="15">
        <f t="shared" si="52"/>
        <v>4</v>
      </c>
      <c r="M42" s="20"/>
    </row>
    <row r="43" spans="1:18" x14ac:dyDescent="0.2">
      <c r="A43" s="20"/>
      <c r="B43" t="s">
        <v>54</v>
      </c>
      <c r="C43" s="26">
        <f>CL20</f>
        <v>7.5</v>
      </c>
      <c r="D43" s="26">
        <f t="shared" si="45"/>
        <v>7.5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5.333333333333333</v>
      </c>
      <c r="K43" s="40">
        <f t="shared" si="51"/>
        <v>4</v>
      </c>
      <c r="L43" s="15">
        <f t="shared" si="52"/>
        <v>6</v>
      </c>
      <c r="M43" s="20"/>
    </row>
    <row r="44" spans="1:18" x14ac:dyDescent="0.2">
      <c r="A44" s="20"/>
      <c r="B44" t="s">
        <v>38</v>
      </c>
      <c r="C44" s="2">
        <f>SUM(C29:C43)</f>
        <v>62.5</v>
      </c>
      <c r="D44" s="2">
        <f>SUM(D29:D43)</f>
        <v>58</v>
      </c>
      <c r="E44" s="25">
        <f>SUM(E29:E43)</f>
        <v>12</v>
      </c>
      <c r="F44" s="2">
        <f>SUM(F29:F43)</f>
        <v>12</v>
      </c>
      <c r="G44" s="20"/>
      <c r="I44" s="35">
        <v>14</v>
      </c>
      <c r="J44" s="123">
        <f t="shared" si="50"/>
        <v>6.333333333333333</v>
      </c>
      <c r="K44" s="40">
        <f t="shared" si="51"/>
        <v>5</v>
      </c>
      <c r="L44" s="15">
        <f t="shared" si="52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3.8333333333333335</v>
      </c>
      <c r="K45" s="40">
        <f t="shared" si="51"/>
        <v>3</v>
      </c>
      <c r="L45" s="15">
        <f t="shared" si="52"/>
        <v>6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5.666666666666667</v>
      </c>
      <c r="K46" s="40">
        <f t="shared" si="51"/>
        <v>5</v>
      </c>
      <c r="L46" s="15">
        <f t="shared" si="52"/>
        <v>7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>
        <f t="shared" si="50"/>
        <v>5.666666666666667</v>
      </c>
      <c r="K47" s="40">
        <f t="shared" si="51"/>
        <v>5</v>
      </c>
      <c r="L47" s="15">
        <f t="shared" si="52"/>
        <v>6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7.166666666666667</v>
      </c>
      <c r="K48" s="40">
        <f t="shared" si="51"/>
        <v>6</v>
      </c>
      <c r="L48" s="15">
        <f t="shared" si="52"/>
        <v>8</v>
      </c>
      <c r="M48" s="20"/>
      <c r="R48" s="2"/>
    </row>
    <row r="49" spans="1:18" x14ac:dyDescent="0.2">
      <c r="A49" s="20"/>
      <c r="B49" t="s">
        <v>30</v>
      </c>
      <c r="C49" s="25">
        <f t="shared" si="53"/>
        <v>18</v>
      </c>
      <c r="G49" s="20"/>
      <c r="I49" s="36" t="s">
        <v>120</v>
      </c>
      <c r="J49" s="37">
        <f>SUM(J40:J48)</f>
        <v>48.833333333333329</v>
      </c>
      <c r="K49" s="337">
        <f>SUM(K40:K48)</f>
        <v>39</v>
      </c>
      <c r="L49" s="337">
        <f>SUM(L40:L48)</f>
        <v>58</v>
      </c>
      <c r="M49" s="20"/>
      <c r="R49" s="2"/>
    </row>
    <row r="50" spans="1:18" x14ac:dyDescent="0.2">
      <c r="A50" s="20"/>
      <c r="B50" t="s">
        <v>121</v>
      </c>
      <c r="C50" s="25">
        <f t="shared" si="53"/>
        <v>36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3"/>
        <v>35</v>
      </c>
      <c r="G51" s="20"/>
      <c r="K51" s="40">
        <f>K38+K49</f>
        <v>83</v>
      </c>
      <c r="L51" s="40">
        <f>L38+L49</f>
        <v>113</v>
      </c>
      <c r="R51" s="2"/>
    </row>
    <row r="52" spans="1:18" x14ac:dyDescent="0.2">
      <c r="A52" s="20"/>
      <c r="B52" t="s">
        <v>12</v>
      </c>
      <c r="C52" s="25">
        <f t="shared" si="53"/>
        <v>19</v>
      </c>
      <c r="G52" s="20"/>
      <c r="R52" s="2"/>
    </row>
    <row r="53" spans="1:18" x14ac:dyDescent="0.2">
      <c r="A53" s="20"/>
      <c r="B53" t="s">
        <v>38</v>
      </c>
      <c r="C53" s="29">
        <f>SUM(C47:C52)</f>
        <v>108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6</v>
      </c>
      <c r="E56" s="31" t="str">
        <f t="shared" ref="E56:E64" si="55">IF(D56&lt;&gt;0,IF((D56-C56)=-1,"Birdie",IF((D56-C56)=-2,"Eagle",IF((D56-C56)=0,"Par",IF((D56-C56)=1,"bogey",IF((D56-C56)=2,"Double bogey","Other"))))),"  ")</f>
        <v>Double bogey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4</v>
      </c>
      <c r="E57" s="31" t="str">
        <f t="shared" si="55"/>
        <v>Par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3</v>
      </c>
      <c r="E58" s="31" t="str">
        <f t="shared" si="55"/>
        <v>Par</v>
      </c>
      <c r="H58" t="s">
        <v>8</v>
      </c>
      <c r="I58" s="25">
        <f>COUNTIF(E56:E64,"Birdie")</f>
        <v>0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5</v>
      </c>
      <c r="E59" s="31" t="str">
        <f t="shared" si="55"/>
        <v>bogey</v>
      </c>
      <c r="H59" t="s">
        <v>9</v>
      </c>
      <c r="I59" s="25">
        <f>COUNTIF(E56:E64,"Par")</f>
        <v>2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7</v>
      </c>
      <c r="E60" s="31" t="str">
        <f t="shared" si="55"/>
        <v>Other</v>
      </c>
      <c r="H60" t="s">
        <v>125</v>
      </c>
      <c r="I60" s="25">
        <f>COUNTIF(E56:E64,"bogey")</f>
        <v>3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4</v>
      </c>
      <c r="E61" s="31" t="str">
        <f t="shared" si="55"/>
        <v>bogey</v>
      </c>
      <c r="H61" t="s">
        <v>126</v>
      </c>
      <c r="I61" s="25">
        <f>COUNTIF(E56:E64,"Double bogey")</f>
        <v>3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6</v>
      </c>
      <c r="E62" s="31" t="str">
        <f t="shared" si="55"/>
        <v>bogey</v>
      </c>
      <c r="H62" t="s">
        <v>12</v>
      </c>
      <c r="I62" s="25">
        <f>COUNTIF(E56:E64,"Other")</f>
        <v>1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6</v>
      </c>
      <c r="E63" s="31" t="str">
        <f t="shared" si="55"/>
        <v>Double bogey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7</v>
      </c>
      <c r="E64" s="31" t="str">
        <f t="shared" si="55"/>
        <v>Double 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7</v>
      </c>
      <c r="E67" s="31" t="str">
        <f t="shared" ref="E67:E75" si="57">IF(D67&lt;&gt;0,IF((D67-C67)=-1,"Birdie",IF((D67-C67)=-2,"Eagle",IF((D67-C67)=0,"Par",IF((D67-C67)=1,"bogey",IF((D67-C67)=2,"Double bogey","Other"))))),"  ")</f>
        <v>Other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6</v>
      </c>
      <c r="E68" s="31" t="str">
        <f t="shared" si="57"/>
        <v>Double bogey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6</v>
      </c>
      <c r="E69" s="31" t="str">
        <f t="shared" si="57"/>
        <v>Double 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5</v>
      </c>
      <c r="E70" s="31" t="str">
        <f t="shared" si="57"/>
        <v>bogey</v>
      </c>
      <c r="H70" t="s">
        <v>9</v>
      </c>
      <c r="I70" s="25">
        <f>COUNTIF(E67:E75,"Par")</f>
        <v>0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4</v>
      </c>
      <c r="E71" s="31" t="str">
        <f t="shared" si="57"/>
        <v>bogey</v>
      </c>
      <c r="H71" t="s">
        <v>125</v>
      </c>
      <c r="I71" s="25">
        <f>COUNTIF(E67:E75,"bogey")</f>
        <v>6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5</v>
      </c>
      <c r="E72" s="31" t="str">
        <f t="shared" si="57"/>
        <v>bogey</v>
      </c>
      <c r="H72" t="s">
        <v>126</v>
      </c>
      <c r="I72" s="25">
        <f>COUNTIF(E67:E75,"Double bogey")</f>
        <v>2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5</v>
      </c>
      <c r="E73" s="31" t="str">
        <f t="shared" si="57"/>
        <v>bogey</v>
      </c>
      <c r="H73" t="s">
        <v>12</v>
      </c>
      <c r="I73" s="25">
        <f>COUNTIF(E67:E75,"Other")</f>
        <v>1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4</v>
      </c>
      <c r="E74" s="31" t="str">
        <f t="shared" si="57"/>
        <v>bogey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6</v>
      </c>
      <c r="E75" s="31" t="str">
        <f t="shared" si="57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6</v>
      </c>
      <c r="E78" s="31" t="str">
        <f t="shared" ref="E78:E86" si="59">IF(D78&lt;&gt;0,IF((D78-C78)=-1,"Birdie",IF((D78-C78)=-2,"Eagle",IF((D78-C78)=0,"Par",IF((D78-C78)=1,"bogey",IF((D78-C78)=2,"Double bogey","Other"))))),"  ")</f>
        <v>Double bogey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7</v>
      </c>
      <c r="E79" s="31" t="str">
        <f t="shared" si="59"/>
        <v>Other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4</v>
      </c>
      <c r="E80" s="31" t="str">
        <f t="shared" si="59"/>
        <v>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6</v>
      </c>
      <c r="E81" s="31" t="str">
        <f t="shared" si="59"/>
        <v>Double bogey</v>
      </c>
      <c r="H81" t="s">
        <v>9</v>
      </c>
      <c r="I81" s="25">
        <f>COUNTIF(E78:E86,"Par")</f>
        <v>1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7</v>
      </c>
      <c r="E82" s="31" t="str">
        <f t="shared" si="59"/>
        <v>Other</v>
      </c>
      <c r="H82" t="s">
        <v>125</v>
      </c>
      <c r="I82" s="25">
        <f>COUNTIF(E78:E86,"bogey")</f>
        <v>1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6</v>
      </c>
      <c r="E83" s="31" t="str">
        <f t="shared" si="59"/>
        <v>Other</v>
      </c>
      <c r="H83" t="s">
        <v>126</v>
      </c>
      <c r="I83" s="25">
        <f>COUNTIF(E78:E86,"Double bogey")</f>
        <v>3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5</v>
      </c>
      <c r="E84" s="31" t="str">
        <f t="shared" si="59"/>
        <v>Par</v>
      </c>
      <c r="H84" t="s">
        <v>12</v>
      </c>
      <c r="I84" s="25">
        <f>COUNTIF(E78:E86,"Other")</f>
        <v>4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6</v>
      </c>
      <c r="E85" s="31" t="str">
        <f t="shared" si="59"/>
        <v>Double bogey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8</v>
      </c>
      <c r="E86" s="31" t="str">
        <f t="shared" si="59"/>
        <v>Other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0</v>
      </c>
      <c r="E89" s="31" t="str">
        <f t="shared" ref="E89:E97" si="61">IF(D89&lt;&gt;0,IF((D89-C89)=-1,"Birdie",IF((D89-C89)=-2,"Eagle",IF((D89-C89)=0,"Par",IF((D89-C89)=1,"bogey",IF((D89-C89)=2,"Double bogey","Other"))))),"  ")</f>
        <v xml:space="preserve">  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0</v>
      </c>
      <c r="E90" s="31" t="str">
        <f t="shared" si="61"/>
        <v xml:space="preserve">  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0</v>
      </c>
      <c r="E91" s="31" t="str">
        <f t="shared" si="61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0</v>
      </c>
      <c r="E92" s="31" t="str">
        <f t="shared" si="61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0</v>
      </c>
      <c r="E93" s="31" t="str">
        <f t="shared" si="61"/>
        <v xml:space="preserve">  </v>
      </c>
      <c r="H93" t="s">
        <v>125</v>
      </c>
      <c r="I93" s="25">
        <f>COUNTIF(E89:E97,"bogey")</f>
        <v>0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0</v>
      </c>
      <c r="E94" s="31" t="str">
        <f t="shared" si="61"/>
        <v xml:space="preserve">  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0</v>
      </c>
      <c r="E95" s="31" t="str">
        <f t="shared" si="61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0</v>
      </c>
      <c r="E96" s="31" t="str">
        <f t="shared" si="61"/>
        <v xml:space="preserve">  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0</v>
      </c>
      <c r="E97" s="31" t="str">
        <f t="shared" si="61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0</v>
      </c>
      <c r="E100" s="31" t="str">
        <f t="shared" ref="E100:E108" si="63">IF(D100&lt;&gt;0,IF((D100-C100)=-1,"Birdie",IF((D100-C100)=-2,"Eagle",IF((D100-C100)=0,"Par",IF((D100-C100)=1,"bogey",IF((D100-C100)=2,"Double bogey","Other"))))),"  ")</f>
        <v xml:space="preserve">  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0</v>
      </c>
      <c r="E101" s="31" t="str">
        <f t="shared" si="63"/>
        <v xml:space="preserve">  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0</v>
      </c>
      <c r="E102" s="31" t="str">
        <f t="shared" si="63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0</v>
      </c>
      <c r="E103" s="31" t="str">
        <f t="shared" si="63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0</v>
      </c>
      <c r="E104" s="31" t="str">
        <f t="shared" si="63"/>
        <v xml:space="preserve">  </v>
      </c>
      <c r="H104" t="s">
        <v>125</v>
      </c>
      <c r="I104" s="25">
        <f>COUNTIF(E100:E108,"bogey")</f>
        <v>0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0</v>
      </c>
      <c r="E105" s="31" t="str">
        <f t="shared" si="63"/>
        <v xml:space="preserve">  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0</v>
      </c>
      <c r="E106" s="31" t="str">
        <f t="shared" si="63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0</v>
      </c>
      <c r="E107" s="31" t="str">
        <f t="shared" si="63"/>
        <v xml:space="preserve">  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0</v>
      </c>
      <c r="E108" s="31" t="str">
        <f t="shared" si="63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0</v>
      </c>
      <c r="E111" s="31" t="str">
        <f t="shared" ref="E111:E119" si="65">IF(D111&lt;&gt;0,IF((D111-C111)=-1,"Birdie",IF((D111-C111)=-2,"Eagle",IF((D111-C111)=0,"Par",IF((D111-C111)=1,"bogey",IF((D111-C111)=2,"Double bogey","Other"))))),"  ")</f>
        <v xml:space="preserve">  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0</v>
      </c>
      <c r="E112" s="31" t="str">
        <f t="shared" si="65"/>
        <v xml:space="preserve">  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0</v>
      </c>
      <c r="E113" s="31" t="str">
        <f t="shared" si="65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0</v>
      </c>
      <c r="E114" s="31" t="str">
        <f t="shared" si="65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0</v>
      </c>
      <c r="E115" s="31" t="str">
        <f t="shared" si="65"/>
        <v xml:space="preserve">  </v>
      </c>
      <c r="H115" t="s">
        <v>125</v>
      </c>
      <c r="I115" s="25">
        <f>COUNTIF(E111:E119,"bogey")</f>
        <v>0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0</v>
      </c>
      <c r="E116" s="31" t="str">
        <f t="shared" si="65"/>
        <v xml:space="preserve">  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0</v>
      </c>
      <c r="E117" s="31" t="str">
        <f t="shared" si="65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0</v>
      </c>
      <c r="E118" s="31" t="str">
        <f t="shared" si="65"/>
        <v xml:space="preserve">  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0</v>
      </c>
      <c r="E119" s="31" t="str">
        <f t="shared" si="65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6</v>
      </c>
      <c r="E122" s="31" t="str">
        <f t="shared" ref="E122:E130" si="67">IF(D122&lt;&gt;0,IF((D122-C122)=-1,"Birdie",IF((D122-C122)=-2,"Eagle",IF((D122-C122)=0,"Par",IF((D122-C122)=1,"bogey",IF((D122-C122)=2,"Double bogey","Other"))))),"  ")</f>
        <v>Double bogey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5</v>
      </c>
      <c r="E123" s="31" t="str">
        <f t="shared" si="67"/>
        <v>bogey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7</v>
      </c>
      <c r="E124" s="31" t="str">
        <f t="shared" si="67"/>
        <v>Other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6</v>
      </c>
      <c r="E125" s="31" t="str">
        <f t="shared" si="67"/>
        <v>Double bogey</v>
      </c>
      <c r="H125" t="s">
        <v>9</v>
      </c>
      <c r="I125" s="25">
        <f>COUNTIF(E122:E130,"Par")</f>
        <v>1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4</v>
      </c>
      <c r="E126" s="31" t="str">
        <f t="shared" si="67"/>
        <v>bogey</v>
      </c>
      <c r="H126" t="s">
        <v>125</v>
      </c>
      <c r="I126" s="25">
        <f>COUNTIF(E122:E130,"bogey")</f>
        <v>4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5</v>
      </c>
      <c r="E127" s="31" t="str">
        <f t="shared" si="67"/>
        <v>bogey</v>
      </c>
      <c r="H127" t="s">
        <v>126</v>
      </c>
      <c r="I127" s="25">
        <f>COUNTIF(E122:E130,"Double bogey")</f>
        <v>2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4</v>
      </c>
      <c r="E128" s="31" t="str">
        <f t="shared" si="67"/>
        <v>Par</v>
      </c>
      <c r="H128" t="s">
        <v>12</v>
      </c>
      <c r="I128" s="25">
        <f>COUNTIF(E122:E130,"Other")</f>
        <v>2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4</v>
      </c>
      <c r="E129" s="31" t="str">
        <f t="shared" si="67"/>
        <v>bogey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8</v>
      </c>
      <c r="E130" s="31" t="str">
        <f t="shared" si="67"/>
        <v>Other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7</v>
      </c>
      <c r="E133" s="31" t="str">
        <f t="shared" ref="E133:E141" si="69">IF(D133&lt;&gt;0,IF((D133-C133)=-1,"Birdie",IF((D133-C133)=-2,"Eagle",IF((D133-C133)=0,"Par",IF((D133-C133)=1,"bogey",IF((D133-C133)=2,"Double bogey","Other"))))),"  ")</f>
        <v>Other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5</v>
      </c>
      <c r="E134" s="31" t="str">
        <f t="shared" si="69"/>
        <v>bogey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6</v>
      </c>
      <c r="E135" s="31" t="str">
        <f t="shared" si="69"/>
        <v>Other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6</v>
      </c>
      <c r="E136" s="31" t="str">
        <f t="shared" si="69"/>
        <v>Double bogey</v>
      </c>
      <c r="H136" t="s">
        <v>9</v>
      </c>
      <c r="I136" s="25">
        <f>COUNTIF(E133:E141,"Par")</f>
        <v>1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8</v>
      </c>
      <c r="E137" s="31" t="str">
        <f t="shared" si="69"/>
        <v>Other</v>
      </c>
      <c r="H137" t="s">
        <v>125</v>
      </c>
      <c r="I137" s="25">
        <f>COUNTIF(E133:E141,"bogey")</f>
        <v>3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3</v>
      </c>
      <c r="E138" s="31" t="str">
        <f t="shared" si="69"/>
        <v>Par</v>
      </c>
      <c r="H138" t="s">
        <v>126</v>
      </c>
      <c r="I138" s="25">
        <f>COUNTIF(E133:E141,"Double bogey")</f>
        <v>1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8</v>
      </c>
      <c r="E139" s="31" t="str">
        <f t="shared" si="69"/>
        <v>Other</v>
      </c>
      <c r="H139" t="s">
        <v>12</v>
      </c>
      <c r="I139" s="25">
        <f>COUNTIF(E133:E141,"Other")</f>
        <v>4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5</v>
      </c>
      <c r="E140" s="31" t="str">
        <f t="shared" si="69"/>
        <v>bogey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6</v>
      </c>
      <c r="E141" s="31" t="str">
        <f t="shared" si="69"/>
        <v>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7</v>
      </c>
      <c r="E144" s="31" t="str">
        <f t="shared" ref="E144:E152" si="71">IF(D144&lt;&gt;0,IF((D144-C144)=-1,"Birdie",IF((D144-C144)=-2,"Eagle",IF((D144-C144)=0,"Par",IF((D144-C144)=1,"bogey",IF((D144-C144)=2,"Double bogey","Other"))))),"  ")</f>
        <v>Other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5</v>
      </c>
      <c r="E145" s="31" t="str">
        <f t="shared" si="71"/>
        <v>bogey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3</v>
      </c>
      <c r="E146" s="31" t="str">
        <f t="shared" si="71"/>
        <v>Par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6</v>
      </c>
      <c r="E147" s="31" t="str">
        <f t="shared" si="71"/>
        <v>Double bogey</v>
      </c>
      <c r="H147" t="s">
        <v>9</v>
      </c>
      <c r="I147" s="25">
        <f>COUNTIF(E144:E152,"Par")</f>
        <v>3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6</v>
      </c>
      <c r="E148" s="31" t="str">
        <f t="shared" si="71"/>
        <v>Double bogey</v>
      </c>
      <c r="H148" t="s">
        <v>125</v>
      </c>
      <c r="I148" s="25">
        <f>COUNTIF(E144:E152,"bogey")</f>
        <v>2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3</v>
      </c>
      <c r="E149" s="31" t="str">
        <f t="shared" si="71"/>
        <v>Par</v>
      </c>
      <c r="H149" t="s">
        <v>126</v>
      </c>
      <c r="I149" s="25">
        <f>COUNTIF(E144:E152,"Double bogey")</f>
        <v>3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5</v>
      </c>
      <c r="E150" s="31" t="str">
        <f t="shared" si="71"/>
        <v>Par</v>
      </c>
      <c r="H150" t="s">
        <v>12</v>
      </c>
      <c r="I150" s="25">
        <f>COUNTIF(E144:E152,"Other")</f>
        <v>1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6</v>
      </c>
      <c r="E151" s="31" t="str">
        <f t="shared" si="71"/>
        <v>Double bogey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6</v>
      </c>
      <c r="E152" s="31" t="str">
        <f t="shared" si="71"/>
        <v>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6</v>
      </c>
      <c r="E155" s="31" t="str">
        <f t="shared" ref="E155:E163" si="73">IF(D155&lt;&gt;0,IF((D155-C155)=-1,"Birdie",IF((D155-C155)=-2,"Eagle",IF((D155-C155)=0,"Par",IF((D155-C155)=1,"bogey",IF((D155-C155)=2,"Double bogey","Other"))))),"  ")</f>
        <v>Double bogey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6</v>
      </c>
      <c r="E156" s="31" t="str">
        <f t="shared" si="73"/>
        <v>Double bogey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6</v>
      </c>
      <c r="E157" s="31" t="str">
        <f t="shared" si="73"/>
        <v>Double 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6</v>
      </c>
      <c r="E158" s="31" t="str">
        <f t="shared" si="73"/>
        <v>Double bogey</v>
      </c>
      <c r="H158" t="s">
        <v>9</v>
      </c>
      <c r="I158" s="25">
        <f>COUNTIF(E155:E163,"Par")</f>
        <v>1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3</v>
      </c>
      <c r="E159" s="31" t="str">
        <f t="shared" si="73"/>
        <v>Par</v>
      </c>
      <c r="H159" t="s">
        <v>125</v>
      </c>
      <c r="I159" s="25">
        <f>COUNTIF(E155:E163,"bogey")</f>
        <v>1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6</v>
      </c>
      <c r="E160" s="31" t="str">
        <f t="shared" si="73"/>
        <v>Double bogey</v>
      </c>
      <c r="H160" t="s">
        <v>126</v>
      </c>
      <c r="I160" s="25">
        <f>COUNTIF(E155:E163,"Double bogey")</f>
        <v>7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6</v>
      </c>
      <c r="E161" s="31" t="str">
        <f t="shared" si="73"/>
        <v>Double bogey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4</v>
      </c>
      <c r="E162" s="31" t="str">
        <f t="shared" si="73"/>
        <v>bogey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7</v>
      </c>
      <c r="E163" s="31" t="str">
        <f t="shared" si="73"/>
        <v>Double 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4</v>
      </c>
      <c r="E166" s="31" t="str">
        <f t="shared" ref="E166:E174" si="75">IF(D166&lt;&gt;0,IF((D166-C166)=-1,"Birdie",IF((D166-C166)=-2,"Eagle",IF((D166-C166)=0,"Par",IF((D166-C166)=1,"bogey",IF((D166-C166)=2,"Double bogey","Other"))))),"  ")</f>
        <v>Par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4</v>
      </c>
      <c r="E167" s="31" t="str">
        <f t="shared" si="75"/>
        <v>Par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4</v>
      </c>
      <c r="E168" s="31" t="str">
        <f t="shared" si="75"/>
        <v>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5</v>
      </c>
      <c r="E169" s="31" t="str">
        <f t="shared" si="75"/>
        <v>bogey</v>
      </c>
      <c r="H169" t="s">
        <v>9</v>
      </c>
      <c r="I169" s="25">
        <f>COUNTIF(E166:E174,"Par")</f>
        <v>2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5</v>
      </c>
      <c r="E170" s="31" t="str">
        <f t="shared" si="75"/>
        <v>bogey</v>
      </c>
      <c r="H170" t="s">
        <v>125</v>
      </c>
      <c r="I170" s="25">
        <f>COUNTIF(E166:E174,"bogey")</f>
        <v>6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4</v>
      </c>
      <c r="E171" s="31" t="str">
        <f t="shared" si="75"/>
        <v>bogey</v>
      </c>
      <c r="H171" t="s">
        <v>126</v>
      </c>
      <c r="I171" s="25">
        <f>COUNTIF(E166:E174,"Double bogey")</f>
        <v>1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6</v>
      </c>
      <c r="E172" s="31" t="str">
        <f t="shared" si="75"/>
        <v>bogey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5</v>
      </c>
      <c r="E173" s="31" t="str">
        <f t="shared" si="75"/>
        <v>bogey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7</v>
      </c>
      <c r="E174" s="31" t="str">
        <f t="shared" si="75"/>
        <v>Double 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6</v>
      </c>
      <c r="E177" s="31" t="str">
        <f t="shared" ref="E177:E185" si="77">IF(D177&lt;&gt;0,IF((D177-C177)=-1,"Birdie",IF((D177-C177)=-2,"Eagle",IF((D177-C177)=0,"Par",IF((D177-C177)=1,"bogey",IF((D177-C177)=2,"Double bogey","Other"))))),"  ")</f>
        <v>Double bogey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7</v>
      </c>
      <c r="E178" s="31" t="str">
        <f t="shared" si="77"/>
        <v>Other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6</v>
      </c>
      <c r="E179" s="31" t="str">
        <f t="shared" si="77"/>
        <v>Double 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5</v>
      </c>
      <c r="E180" s="31" t="str">
        <f t="shared" si="77"/>
        <v>bogey</v>
      </c>
      <c r="H180" t="s">
        <v>9</v>
      </c>
      <c r="I180" s="25">
        <f>COUNTIF(E177:E185,"Par")</f>
        <v>1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3</v>
      </c>
      <c r="E181" s="31" t="str">
        <f t="shared" si="77"/>
        <v>Par</v>
      </c>
      <c r="H181" t="s">
        <v>125</v>
      </c>
      <c r="I181" s="25">
        <f>COUNTIF(E177:E185,"bogey")</f>
        <v>3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5</v>
      </c>
      <c r="E182" s="31" t="str">
        <f t="shared" si="77"/>
        <v>bogey</v>
      </c>
      <c r="H182" t="s">
        <v>126</v>
      </c>
      <c r="I182" s="25">
        <f>COUNTIF(E177:E185,"Double bogey")</f>
        <v>4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6</v>
      </c>
      <c r="E183" s="31" t="str">
        <f t="shared" si="77"/>
        <v>Double bogey</v>
      </c>
      <c r="H183" t="s">
        <v>12</v>
      </c>
      <c r="I183" s="25">
        <f>COUNTIF(E177:E185,"Other")</f>
        <v>1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4</v>
      </c>
      <c r="E184" s="31" t="str">
        <f t="shared" si="77"/>
        <v>bogey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7</v>
      </c>
      <c r="E185" s="31" t="str">
        <f t="shared" si="77"/>
        <v>Double 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6</v>
      </c>
      <c r="E188" s="31" t="str">
        <f t="shared" ref="E188:E196" si="79">IF(D188&lt;&gt;0,IF((D188-C188)=-1,"Birdie",IF((D188-C188)=-2,"Eagle",IF((D188-C188)=0,"Par",IF((D188-C188)=1,"bogey",IF((D188-C188)=2,"Double bogey","Other"))))),"  ")</f>
        <v>Double bogey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7</v>
      </c>
      <c r="E189" s="31" t="str">
        <f t="shared" si="79"/>
        <v>Other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4</v>
      </c>
      <c r="E190" s="31" t="str">
        <f t="shared" si="79"/>
        <v>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4</v>
      </c>
      <c r="E191" s="31" t="str">
        <f t="shared" si="79"/>
        <v>Par</v>
      </c>
      <c r="H191" t="s">
        <v>9</v>
      </c>
      <c r="I191" s="25">
        <f>COUNTIF(E188:E196,"Par")</f>
        <v>2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7</v>
      </c>
      <c r="E192" s="31" t="str">
        <f t="shared" si="79"/>
        <v>Other</v>
      </c>
      <c r="H192" t="s">
        <v>125</v>
      </c>
      <c r="I192" s="25">
        <f>COUNTIF(E188:E196,"bogey")</f>
        <v>1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3</v>
      </c>
      <c r="E193" s="31" t="str">
        <f t="shared" si="79"/>
        <v>Par</v>
      </c>
      <c r="H193" t="s">
        <v>126</v>
      </c>
      <c r="I193" s="25">
        <f>COUNTIF(E188:E196,"Double bogey")</f>
        <v>4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7</v>
      </c>
      <c r="E194" s="31" t="str">
        <f t="shared" si="79"/>
        <v>Double bogey</v>
      </c>
      <c r="H194" t="s">
        <v>12</v>
      </c>
      <c r="I194" s="25">
        <f>COUNTIF(E188:E196,"Other")</f>
        <v>2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6</v>
      </c>
      <c r="E195" s="31" t="str">
        <f t="shared" si="79"/>
        <v>Double bogey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7</v>
      </c>
      <c r="E196" s="31" t="str">
        <f t="shared" si="79"/>
        <v>Double 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7</v>
      </c>
      <c r="E199" s="31" t="str">
        <f t="shared" ref="E199:E207" si="81">IF(D199&lt;&gt;0,IF((D199-C199)=-1,"Birdie",IF((D199-C199)=-2,"Eagle",IF((D199-C199)=0,"Par",IF((D199-C199)=1,"bogey",IF((D199-C199)=2,"Double bogey","Other"))))),"  ")</f>
        <v>Other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6</v>
      </c>
      <c r="E200" s="31" t="str">
        <f t="shared" si="81"/>
        <v>Double bogey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6</v>
      </c>
      <c r="E201" s="31" t="str">
        <f t="shared" si="81"/>
        <v>Double 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5</v>
      </c>
      <c r="E202" s="31" t="str">
        <f t="shared" si="81"/>
        <v>bogey</v>
      </c>
      <c r="H202" t="s">
        <v>9</v>
      </c>
      <c r="I202" s="25">
        <f>COUNTIF(E199:E207,"Par")</f>
        <v>2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3</v>
      </c>
      <c r="E203" s="31" t="str">
        <f t="shared" si="81"/>
        <v>Par</v>
      </c>
      <c r="H203" t="s">
        <v>125</v>
      </c>
      <c r="I203" s="25">
        <f>COUNTIF(E199:E207,"bogey")</f>
        <v>3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5</v>
      </c>
      <c r="E204" s="31" t="str">
        <f t="shared" si="81"/>
        <v>bogey</v>
      </c>
      <c r="H204" t="s">
        <v>126</v>
      </c>
      <c r="I204" s="25">
        <f>COUNTIF(E199:E207,"Double bogey")</f>
        <v>2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4</v>
      </c>
      <c r="E205" s="31" t="str">
        <f t="shared" si="81"/>
        <v>Par</v>
      </c>
      <c r="H205" t="s">
        <v>12</v>
      </c>
      <c r="I205" s="25">
        <f>COUNTIF(E199:E207,"Other")</f>
        <v>2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4</v>
      </c>
      <c r="E206" s="31" t="str">
        <f t="shared" si="81"/>
        <v>bogey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8</v>
      </c>
      <c r="E207" s="31" t="str">
        <f t="shared" si="81"/>
        <v>Other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5</v>
      </c>
      <c r="E210" s="31" t="str">
        <f t="shared" ref="E210:E218" si="83">IF(D210&lt;&gt;0,IF((D210-C210)=-1,"Birdie",IF((D210-C210)=-2,"Eagle",IF((D210-C210)=0,"Par",IF((D210-C210)=1,"bogey",IF((D210-C210)=2,"Double bogey","Other"))))),"  ")</f>
        <v>bogey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6</v>
      </c>
      <c r="E211" s="31" t="str">
        <f t="shared" si="83"/>
        <v>Double bogey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4</v>
      </c>
      <c r="E212" s="31" t="str">
        <f t="shared" si="83"/>
        <v>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6</v>
      </c>
      <c r="E213" s="31" t="str">
        <f t="shared" si="83"/>
        <v>Double bogey</v>
      </c>
      <c r="H213" t="s">
        <v>9</v>
      </c>
      <c r="I213" s="25">
        <f>COUNTIF(E210:E218,"Par")</f>
        <v>2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6</v>
      </c>
      <c r="E214" s="31" t="str">
        <f t="shared" si="83"/>
        <v>Double bogey</v>
      </c>
      <c r="H214" t="s">
        <v>125</v>
      </c>
      <c r="I214" s="25">
        <f>COUNTIF(E210:E218,"bogey")</f>
        <v>3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3</v>
      </c>
      <c r="E215" s="31" t="str">
        <f t="shared" si="83"/>
        <v>Par</v>
      </c>
      <c r="H215" t="s">
        <v>126</v>
      </c>
      <c r="I215" s="25">
        <f>COUNTIF(E210:E218,"Double bogey")</f>
        <v>3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5</v>
      </c>
      <c r="E216" s="31" t="str">
        <f t="shared" si="83"/>
        <v>Par</v>
      </c>
      <c r="H216" t="s">
        <v>12</v>
      </c>
      <c r="I216" s="25">
        <f>COUNTIF(E210:E218,"Other")</f>
        <v>1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5</v>
      </c>
      <c r="E217" s="31" t="str">
        <f t="shared" si="83"/>
        <v>bogey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8</v>
      </c>
      <c r="E218" s="31" t="str">
        <f t="shared" si="83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N218"/>
  <sheetViews>
    <sheetView topLeftCell="C31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90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6</v>
      </c>
      <c r="E7" s="15">
        <f t="shared" ref="E7:E15" si="1">IF((D7-C7)&gt;3,C7+3,D7)</f>
        <v>6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>
        <v>4</v>
      </c>
      <c r="K7" s="15">
        <f t="shared" ref="K7:K15" si="3">IF((J7-I7)&gt;3,I7+3,J7)</f>
        <v>4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0.5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4</v>
      </c>
      <c r="W7" s="15">
        <f t="shared" ref="W7:W15" si="7">IF((V7-U7)&gt;3,U7+3,V7)</f>
        <v>4</v>
      </c>
      <c r="X7" s="2">
        <v>1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4</v>
      </c>
      <c r="AC7" s="15">
        <f t="shared" ref="AC7:AC15" si="9">IF((AB7-AA7)&gt;3,AA7+3,AB7)</f>
        <v>4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0.5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4</v>
      </c>
      <c r="BM7" s="15">
        <f t="shared" ref="BM7:BM15" si="21">IF((BL7-BK7)&gt;3,BK7+3,BL7)</f>
        <v>4</v>
      </c>
      <c r="BN7" s="2">
        <v>1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0.5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5</v>
      </c>
      <c r="BY7" s="15">
        <f t="shared" ref="BY7:BY15" si="25">IF((BX7-BW7)&gt;3,BW7+3,BX7)</f>
        <v>5</v>
      </c>
      <c r="BZ7" s="2">
        <v>1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4</v>
      </c>
      <c r="E8" s="15">
        <f t="shared" si="1"/>
        <v>4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4</v>
      </c>
      <c r="Q8" s="15">
        <f t="shared" si="5"/>
        <v>4</v>
      </c>
      <c r="R8" s="2">
        <v>1</v>
      </c>
      <c r="S8" s="9"/>
      <c r="T8" s="16">
        <f t="shared" ref="T8:T15" si="33">+T7+1</f>
        <v>11</v>
      </c>
      <c r="U8" s="15">
        <f t="shared" si="6"/>
        <v>4</v>
      </c>
      <c r="V8" s="15">
        <v>5</v>
      </c>
      <c r="W8" s="15">
        <f t="shared" si="7"/>
        <v>5</v>
      </c>
      <c r="X8" s="2">
        <v>1</v>
      </c>
      <c r="Y8" s="9"/>
      <c r="Z8" s="16">
        <f t="shared" ref="Z8:Z15" si="34">+Z7+1</f>
        <v>2</v>
      </c>
      <c r="AA8" s="15">
        <f t="shared" si="8"/>
        <v>4</v>
      </c>
      <c r="AB8" s="15">
        <v>4</v>
      </c>
      <c r="AC8" s="15">
        <f t="shared" si="9"/>
        <v>4</v>
      </c>
      <c r="AD8" s="2">
        <v>1</v>
      </c>
      <c r="AE8" s="9"/>
      <c r="AF8" s="16">
        <f t="shared" ref="AF8:AF15" si="35">+AF7+1</f>
        <v>11</v>
      </c>
      <c r="AG8" s="15">
        <f t="shared" si="10"/>
        <v>4</v>
      </c>
      <c r="AH8" s="15">
        <v>4</v>
      </c>
      <c r="AI8" s="15">
        <f t="shared" si="11"/>
        <v>4</v>
      </c>
      <c r="AJ8" s="2">
        <v>1</v>
      </c>
      <c r="AK8" s="9"/>
      <c r="AL8" s="16">
        <f t="shared" ref="AL8:AL15" si="36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4</v>
      </c>
      <c r="AU8" s="15">
        <f t="shared" si="15"/>
        <v>4</v>
      </c>
      <c r="AV8" s="2">
        <v>1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6</v>
      </c>
      <c r="BG8" s="15">
        <f t="shared" si="19"/>
        <v>6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4</v>
      </c>
      <c r="BM8" s="15">
        <f t="shared" si="21"/>
        <v>4</v>
      </c>
      <c r="BN8" s="2">
        <v>1</v>
      </c>
      <c r="BO8" s="9"/>
      <c r="BP8" s="16">
        <f t="shared" ref="BP8:BP15" si="41">+BP7+1</f>
        <v>2</v>
      </c>
      <c r="BQ8" s="15">
        <f t="shared" si="22"/>
        <v>4</v>
      </c>
      <c r="BR8" s="15">
        <v>4</v>
      </c>
      <c r="BS8" s="15">
        <f t="shared" si="23"/>
        <v>4</v>
      </c>
      <c r="BT8" s="2">
        <v>0.5</v>
      </c>
      <c r="BU8" s="9"/>
      <c r="BV8" s="16">
        <f t="shared" ref="BV8:BV15" si="42">+BV7+1</f>
        <v>11</v>
      </c>
      <c r="BW8" s="15">
        <f t="shared" si="24"/>
        <v>4</v>
      </c>
      <c r="BX8" s="15">
        <v>4</v>
      </c>
      <c r="BY8" s="15">
        <f t="shared" si="25"/>
        <v>4</v>
      </c>
      <c r="BZ8" s="2">
        <v>0.5</v>
      </c>
      <c r="CA8" s="9"/>
      <c r="CB8" s="16">
        <f t="shared" ref="CB8:CB15" si="43">+CB7+1</f>
        <v>2</v>
      </c>
      <c r="CC8" s="15">
        <f t="shared" si="26"/>
        <v>4</v>
      </c>
      <c r="CD8" s="15">
        <v>6</v>
      </c>
      <c r="CE8" s="15">
        <f t="shared" si="27"/>
        <v>6</v>
      </c>
      <c r="CF8" s="2">
        <v>0</v>
      </c>
      <c r="CG8" s="9"/>
      <c r="CH8" s="16">
        <f t="shared" ref="CH8:CH15" si="44">+CH7+1</f>
        <v>11</v>
      </c>
      <c r="CI8" s="15">
        <f t="shared" si="28"/>
        <v>4</v>
      </c>
      <c r="CJ8" s="15">
        <v>5</v>
      </c>
      <c r="CK8" s="15">
        <f t="shared" si="29"/>
        <v>5</v>
      </c>
      <c r="CL8" s="2">
        <v>1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3</v>
      </c>
      <c r="E9" s="15">
        <f t="shared" si="1"/>
        <v>3</v>
      </c>
      <c r="F9" s="2">
        <v>1</v>
      </c>
      <c r="G9" s="9"/>
      <c r="H9" s="16">
        <f t="shared" si="31"/>
        <v>3</v>
      </c>
      <c r="I9" s="15">
        <f t="shared" si="2"/>
        <v>4</v>
      </c>
      <c r="J9" s="15">
        <v>5</v>
      </c>
      <c r="K9" s="15">
        <f t="shared" si="3"/>
        <v>5</v>
      </c>
      <c r="L9" s="2">
        <v>0.5</v>
      </c>
      <c r="M9" s="9"/>
      <c r="N9" s="16">
        <f t="shared" si="32"/>
        <v>12</v>
      </c>
      <c r="O9" s="15">
        <f t="shared" si="4"/>
        <v>3</v>
      </c>
      <c r="P9" s="15">
        <v>3</v>
      </c>
      <c r="Q9" s="15">
        <f t="shared" si="5"/>
        <v>3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>
        <v>5</v>
      </c>
      <c r="W9" s="15">
        <f t="shared" si="7"/>
        <v>5</v>
      </c>
      <c r="X9" s="2">
        <v>0</v>
      </c>
      <c r="Y9" s="9"/>
      <c r="Z9" s="16">
        <f t="shared" si="34"/>
        <v>3</v>
      </c>
      <c r="AA9" s="15">
        <f t="shared" si="8"/>
        <v>4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5"/>
        <v>12</v>
      </c>
      <c r="AG9" s="15">
        <f t="shared" si="10"/>
        <v>3</v>
      </c>
      <c r="AH9" s="15">
        <v>3</v>
      </c>
      <c r="AI9" s="15">
        <f t="shared" si="11"/>
        <v>3</v>
      </c>
      <c r="AJ9" s="2">
        <v>0.5</v>
      </c>
      <c r="AK9" s="9"/>
      <c r="AL9" s="16">
        <f t="shared" si="36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3</v>
      </c>
      <c r="AT9" s="15">
        <v>4</v>
      </c>
      <c r="AU9" s="15">
        <f t="shared" si="15"/>
        <v>4</v>
      </c>
      <c r="AV9" s="2">
        <v>0.5</v>
      </c>
      <c r="AW9" s="9"/>
      <c r="AX9" s="16">
        <f t="shared" si="38"/>
        <v>12</v>
      </c>
      <c r="AY9" s="15">
        <f t="shared" si="16"/>
        <v>3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>
        <v>4</v>
      </c>
      <c r="BG9" s="15">
        <f t="shared" si="19"/>
        <v>4</v>
      </c>
      <c r="BH9" s="2">
        <v>0.5</v>
      </c>
      <c r="BI9" s="9"/>
      <c r="BJ9" s="16">
        <f t="shared" si="40"/>
        <v>12</v>
      </c>
      <c r="BK9" s="15">
        <f t="shared" si="20"/>
        <v>3</v>
      </c>
      <c r="BL9" s="15">
        <v>4</v>
      </c>
      <c r="BM9" s="15">
        <f t="shared" si="21"/>
        <v>4</v>
      </c>
      <c r="BN9" s="2">
        <v>0.5</v>
      </c>
      <c r="BO9" s="9"/>
      <c r="BP9" s="16">
        <f t="shared" si="41"/>
        <v>3</v>
      </c>
      <c r="BQ9" s="15">
        <f t="shared" si="22"/>
        <v>4</v>
      </c>
      <c r="BR9" s="15">
        <v>4</v>
      </c>
      <c r="BS9" s="15">
        <f t="shared" si="23"/>
        <v>4</v>
      </c>
      <c r="BT9" s="2">
        <v>1</v>
      </c>
      <c r="BU9" s="9"/>
      <c r="BV9" s="16">
        <f t="shared" si="42"/>
        <v>12</v>
      </c>
      <c r="BW9" s="15">
        <f t="shared" si="24"/>
        <v>3</v>
      </c>
      <c r="BX9" s="15">
        <v>5</v>
      </c>
      <c r="BY9" s="15">
        <f t="shared" si="25"/>
        <v>5</v>
      </c>
      <c r="BZ9" s="2">
        <v>0.5</v>
      </c>
      <c r="CA9" s="9"/>
      <c r="CB9" s="16">
        <f t="shared" si="43"/>
        <v>3</v>
      </c>
      <c r="CC9" s="15">
        <f t="shared" si="26"/>
        <v>4</v>
      </c>
      <c r="CD9" s="15">
        <v>4</v>
      </c>
      <c r="CE9" s="15">
        <f t="shared" si="27"/>
        <v>4</v>
      </c>
      <c r="CF9" s="2">
        <v>1</v>
      </c>
      <c r="CG9" s="9"/>
      <c r="CH9" s="16">
        <f t="shared" si="44"/>
        <v>12</v>
      </c>
      <c r="CI9" s="15">
        <f t="shared" si="28"/>
        <v>3</v>
      </c>
      <c r="CJ9" s="15">
        <v>3</v>
      </c>
      <c r="CK9" s="15">
        <f t="shared" si="29"/>
        <v>3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5</v>
      </c>
      <c r="E10" s="15">
        <f t="shared" si="1"/>
        <v>5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3</v>
      </c>
      <c r="K10" s="15">
        <f t="shared" si="3"/>
        <v>3</v>
      </c>
      <c r="L10" s="2">
        <v>1</v>
      </c>
      <c r="M10" s="9"/>
      <c r="N10" s="16">
        <f t="shared" si="32"/>
        <v>13</v>
      </c>
      <c r="O10" s="15">
        <f t="shared" si="4"/>
        <v>4</v>
      </c>
      <c r="P10" s="15">
        <v>6</v>
      </c>
      <c r="Q10" s="15">
        <f t="shared" si="5"/>
        <v>6</v>
      </c>
      <c r="R10" s="2">
        <v>0</v>
      </c>
      <c r="S10" s="9"/>
      <c r="T10" s="16">
        <f t="shared" si="33"/>
        <v>13</v>
      </c>
      <c r="U10" s="15">
        <f t="shared" si="6"/>
        <v>4</v>
      </c>
      <c r="V10" s="15">
        <v>6</v>
      </c>
      <c r="W10" s="15">
        <f t="shared" si="7"/>
        <v>6</v>
      </c>
      <c r="X10" s="2">
        <v>0</v>
      </c>
      <c r="Y10" s="9"/>
      <c r="Z10" s="16">
        <f t="shared" si="34"/>
        <v>4</v>
      </c>
      <c r="AA10" s="15">
        <f t="shared" si="8"/>
        <v>4</v>
      </c>
      <c r="AB10" s="15">
        <v>4</v>
      </c>
      <c r="AC10" s="15">
        <f t="shared" si="9"/>
        <v>4</v>
      </c>
      <c r="AD10" s="2">
        <v>0</v>
      </c>
      <c r="AE10" s="9"/>
      <c r="AF10" s="16">
        <f t="shared" si="35"/>
        <v>13</v>
      </c>
      <c r="AG10" s="15">
        <f t="shared" si="10"/>
        <v>4</v>
      </c>
      <c r="AH10" s="15">
        <v>4</v>
      </c>
      <c r="AI10" s="15">
        <f t="shared" si="11"/>
        <v>4</v>
      </c>
      <c r="AJ10" s="2">
        <v>1</v>
      </c>
      <c r="AK10" s="9"/>
      <c r="AL10" s="16">
        <f t="shared" si="36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4</v>
      </c>
      <c r="AT10" s="15">
        <v>4</v>
      </c>
      <c r="AU10" s="15">
        <f t="shared" si="15"/>
        <v>4</v>
      </c>
      <c r="AV10" s="2">
        <v>1</v>
      </c>
      <c r="AW10" s="9"/>
      <c r="AX10" s="16">
        <f t="shared" si="38"/>
        <v>13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>
        <v>4</v>
      </c>
      <c r="BG10" s="15">
        <f t="shared" si="19"/>
        <v>4</v>
      </c>
      <c r="BH10" s="2">
        <v>1</v>
      </c>
      <c r="BI10" s="9"/>
      <c r="BJ10" s="16">
        <f t="shared" si="40"/>
        <v>13</v>
      </c>
      <c r="BK10" s="15">
        <f t="shared" si="20"/>
        <v>4</v>
      </c>
      <c r="BL10" s="15">
        <v>5</v>
      </c>
      <c r="BM10" s="15">
        <f t="shared" si="21"/>
        <v>5</v>
      </c>
      <c r="BN10" s="2">
        <v>0.5</v>
      </c>
      <c r="BO10" s="9"/>
      <c r="BP10" s="16">
        <f t="shared" si="41"/>
        <v>4</v>
      </c>
      <c r="BQ10" s="15">
        <f t="shared" si="22"/>
        <v>4</v>
      </c>
      <c r="BR10" s="15">
        <v>4</v>
      </c>
      <c r="BS10" s="15">
        <f t="shared" si="23"/>
        <v>4</v>
      </c>
      <c r="BT10" s="2">
        <v>0.5</v>
      </c>
      <c r="BU10" s="9"/>
      <c r="BV10" s="16">
        <f t="shared" si="42"/>
        <v>13</v>
      </c>
      <c r="BW10" s="15">
        <f t="shared" si="24"/>
        <v>4</v>
      </c>
      <c r="BX10" s="15">
        <v>4</v>
      </c>
      <c r="BY10" s="15">
        <f t="shared" si="25"/>
        <v>4</v>
      </c>
      <c r="BZ10" s="2">
        <v>1</v>
      </c>
      <c r="CA10" s="9"/>
      <c r="CB10" s="16">
        <f t="shared" si="43"/>
        <v>4</v>
      </c>
      <c r="CC10" s="15">
        <f t="shared" si="26"/>
        <v>4</v>
      </c>
      <c r="CD10" s="15">
        <v>4</v>
      </c>
      <c r="CE10" s="15">
        <f t="shared" si="27"/>
        <v>4</v>
      </c>
      <c r="CF10" s="2">
        <v>0.5</v>
      </c>
      <c r="CG10" s="9"/>
      <c r="CH10" s="16">
        <f t="shared" si="44"/>
        <v>13</v>
      </c>
      <c r="CI10" s="15">
        <f t="shared" si="28"/>
        <v>4</v>
      </c>
      <c r="CJ10" s="15">
        <v>4</v>
      </c>
      <c r="CK10" s="15">
        <f t="shared" si="29"/>
        <v>4</v>
      </c>
      <c r="CL10" s="2">
        <v>1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5</v>
      </c>
      <c r="E11" s="15">
        <f t="shared" si="1"/>
        <v>5</v>
      </c>
      <c r="F11" s="2">
        <v>0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0.5</v>
      </c>
      <c r="M11" s="9"/>
      <c r="N11" s="16">
        <f t="shared" si="32"/>
        <v>14</v>
      </c>
      <c r="O11" s="15">
        <f t="shared" si="4"/>
        <v>4</v>
      </c>
      <c r="P11" s="15">
        <v>5</v>
      </c>
      <c r="Q11" s="15">
        <f t="shared" si="5"/>
        <v>5</v>
      </c>
      <c r="R11" s="2">
        <v>0.5</v>
      </c>
      <c r="S11" s="9"/>
      <c r="T11" s="16">
        <f t="shared" si="33"/>
        <v>14</v>
      </c>
      <c r="U11" s="15">
        <f t="shared" si="6"/>
        <v>4</v>
      </c>
      <c r="V11" s="15">
        <v>5</v>
      </c>
      <c r="W11" s="15">
        <f t="shared" si="7"/>
        <v>5</v>
      </c>
      <c r="X11" s="2">
        <v>0</v>
      </c>
      <c r="Y11" s="9"/>
      <c r="Z11" s="16">
        <f t="shared" si="34"/>
        <v>5</v>
      </c>
      <c r="AA11" s="15">
        <f t="shared" si="8"/>
        <v>3</v>
      </c>
      <c r="AB11" s="15">
        <v>3</v>
      </c>
      <c r="AC11" s="15">
        <f t="shared" si="9"/>
        <v>3</v>
      </c>
      <c r="AD11" s="2">
        <v>0</v>
      </c>
      <c r="AE11" s="9"/>
      <c r="AF11" s="16">
        <f t="shared" si="35"/>
        <v>14</v>
      </c>
      <c r="AG11" s="15">
        <f t="shared" si="10"/>
        <v>4</v>
      </c>
      <c r="AH11" s="15">
        <v>5</v>
      </c>
      <c r="AI11" s="15">
        <f t="shared" si="11"/>
        <v>5</v>
      </c>
      <c r="AJ11" s="2">
        <v>0.5</v>
      </c>
      <c r="AK11" s="9"/>
      <c r="AL11" s="16">
        <f t="shared" si="36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>
        <v>5</v>
      </c>
      <c r="AU11" s="15">
        <f t="shared" si="15"/>
        <v>5</v>
      </c>
      <c r="AV11" s="2">
        <v>0.5</v>
      </c>
      <c r="AW11" s="9"/>
      <c r="AX11" s="16">
        <f t="shared" si="38"/>
        <v>14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3</v>
      </c>
      <c r="BF11" s="15">
        <v>4</v>
      </c>
      <c r="BG11" s="15">
        <f t="shared" si="19"/>
        <v>4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>
        <v>6</v>
      </c>
      <c r="BM11" s="15">
        <f t="shared" si="21"/>
        <v>6</v>
      </c>
      <c r="BN11" s="2">
        <v>1</v>
      </c>
      <c r="BO11" s="9"/>
      <c r="BP11" s="16">
        <f t="shared" si="41"/>
        <v>5</v>
      </c>
      <c r="BQ11" s="15">
        <f t="shared" si="22"/>
        <v>3</v>
      </c>
      <c r="BR11" s="15">
        <v>3</v>
      </c>
      <c r="BS11" s="15">
        <f t="shared" si="23"/>
        <v>3</v>
      </c>
      <c r="BT11" s="2">
        <v>0.5</v>
      </c>
      <c r="BU11" s="9"/>
      <c r="BV11" s="16">
        <f t="shared" si="42"/>
        <v>14</v>
      </c>
      <c r="BW11" s="15">
        <f t="shared" si="24"/>
        <v>4</v>
      </c>
      <c r="BX11" s="15">
        <v>5</v>
      </c>
      <c r="BY11" s="15">
        <f t="shared" si="25"/>
        <v>5</v>
      </c>
      <c r="BZ11" s="2">
        <v>1</v>
      </c>
      <c r="CA11" s="9"/>
      <c r="CB11" s="16">
        <f t="shared" si="43"/>
        <v>5</v>
      </c>
      <c r="CC11" s="15">
        <f t="shared" si="26"/>
        <v>3</v>
      </c>
      <c r="CD11" s="15">
        <v>3</v>
      </c>
      <c r="CE11" s="15">
        <f t="shared" si="27"/>
        <v>3</v>
      </c>
      <c r="CF11" s="2">
        <v>0.5</v>
      </c>
      <c r="CG11" s="9"/>
      <c r="CH11" s="16">
        <f t="shared" si="44"/>
        <v>14</v>
      </c>
      <c r="CI11" s="15">
        <f t="shared" si="28"/>
        <v>4</v>
      </c>
      <c r="CJ11" s="15">
        <v>4</v>
      </c>
      <c r="CK11" s="15">
        <f t="shared" si="29"/>
        <v>4</v>
      </c>
      <c r="CL11" s="2">
        <v>1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1</v>
      </c>
      <c r="G12" s="9"/>
      <c r="H12" s="16">
        <f t="shared" si="31"/>
        <v>6</v>
      </c>
      <c r="I12" s="15">
        <f t="shared" si="2"/>
        <v>4</v>
      </c>
      <c r="J12" s="15">
        <v>4</v>
      </c>
      <c r="K12" s="15">
        <f t="shared" si="3"/>
        <v>4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0</v>
      </c>
      <c r="S12" s="9"/>
      <c r="T12" s="16">
        <f t="shared" si="33"/>
        <v>15</v>
      </c>
      <c r="U12" s="15">
        <f t="shared" si="6"/>
        <v>3</v>
      </c>
      <c r="V12" s="15">
        <v>3</v>
      </c>
      <c r="W12" s="15">
        <f t="shared" si="7"/>
        <v>3</v>
      </c>
      <c r="X12" s="2">
        <v>0.5</v>
      </c>
      <c r="Y12" s="9"/>
      <c r="Z12" s="16">
        <f t="shared" si="34"/>
        <v>6</v>
      </c>
      <c r="AA12" s="15">
        <f t="shared" si="8"/>
        <v>4</v>
      </c>
      <c r="AB12" s="15">
        <v>4</v>
      </c>
      <c r="AC12" s="15">
        <f t="shared" si="9"/>
        <v>4</v>
      </c>
      <c r="AD12" s="2">
        <v>1</v>
      </c>
      <c r="AE12" s="9"/>
      <c r="AF12" s="16">
        <f t="shared" si="35"/>
        <v>15</v>
      </c>
      <c r="AG12" s="15">
        <f t="shared" si="10"/>
        <v>3</v>
      </c>
      <c r="AH12" s="15">
        <v>3</v>
      </c>
      <c r="AI12" s="15">
        <f t="shared" si="11"/>
        <v>3</v>
      </c>
      <c r="AJ12" s="2">
        <v>1</v>
      </c>
      <c r="AK12" s="9"/>
      <c r="AL12" s="16">
        <f t="shared" si="36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>
        <v>3</v>
      </c>
      <c r="AU12" s="15">
        <f t="shared" si="15"/>
        <v>3</v>
      </c>
      <c r="AV12" s="2">
        <v>0.5</v>
      </c>
      <c r="AW12" s="9"/>
      <c r="AX12" s="16">
        <f t="shared" si="38"/>
        <v>15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4</v>
      </c>
      <c r="BF12" s="15">
        <v>5</v>
      </c>
      <c r="BG12" s="15">
        <f t="shared" si="19"/>
        <v>5</v>
      </c>
      <c r="BH12" s="2">
        <v>0</v>
      </c>
      <c r="BI12" s="9"/>
      <c r="BJ12" s="16">
        <f t="shared" si="40"/>
        <v>15</v>
      </c>
      <c r="BK12" s="15">
        <f t="shared" si="20"/>
        <v>3</v>
      </c>
      <c r="BL12" s="15">
        <v>5</v>
      </c>
      <c r="BM12" s="15">
        <f t="shared" si="21"/>
        <v>5</v>
      </c>
      <c r="BN12" s="2">
        <v>0</v>
      </c>
      <c r="BO12" s="9"/>
      <c r="BP12" s="16">
        <f t="shared" si="41"/>
        <v>6</v>
      </c>
      <c r="BQ12" s="15">
        <f t="shared" si="22"/>
        <v>4</v>
      </c>
      <c r="BR12" s="15">
        <v>4</v>
      </c>
      <c r="BS12" s="15">
        <f t="shared" si="23"/>
        <v>4</v>
      </c>
      <c r="BT12" s="2">
        <v>0</v>
      </c>
      <c r="BU12" s="9"/>
      <c r="BV12" s="16">
        <f t="shared" si="42"/>
        <v>15</v>
      </c>
      <c r="BW12" s="15">
        <f t="shared" si="24"/>
        <v>3</v>
      </c>
      <c r="BX12" s="15">
        <v>3</v>
      </c>
      <c r="BY12" s="15">
        <f t="shared" si="25"/>
        <v>3</v>
      </c>
      <c r="BZ12" s="2">
        <v>0.5</v>
      </c>
      <c r="CA12" s="9"/>
      <c r="CB12" s="16">
        <f t="shared" si="43"/>
        <v>6</v>
      </c>
      <c r="CC12" s="15">
        <f t="shared" si="26"/>
        <v>4</v>
      </c>
      <c r="CD12" s="15">
        <v>4</v>
      </c>
      <c r="CE12" s="15">
        <f t="shared" si="27"/>
        <v>4</v>
      </c>
      <c r="CF12" s="2">
        <v>0.5</v>
      </c>
      <c r="CG12" s="9"/>
      <c r="CH12" s="16">
        <f t="shared" si="44"/>
        <v>15</v>
      </c>
      <c r="CI12" s="15">
        <f t="shared" si="28"/>
        <v>3</v>
      </c>
      <c r="CJ12" s="15">
        <v>4</v>
      </c>
      <c r="CK12" s="15">
        <f t="shared" si="29"/>
        <v>4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5</v>
      </c>
      <c r="E13" s="15">
        <f t="shared" si="1"/>
        <v>5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4</v>
      </c>
      <c r="K13" s="15">
        <f t="shared" si="3"/>
        <v>4</v>
      </c>
      <c r="L13" s="2">
        <v>1</v>
      </c>
      <c r="M13" s="9"/>
      <c r="N13" s="16">
        <f t="shared" si="32"/>
        <v>16</v>
      </c>
      <c r="O13" s="15">
        <f t="shared" si="4"/>
        <v>5</v>
      </c>
      <c r="P13" s="15">
        <v>5</v>
      </c>
      <c r="Q13" s="15">
        <f t="shared" si="5"/>
        <v>5</v>
      </c>
      <c r="R13" s="2">
        <v>1</v>
      </c>
      <c r="S13" s="9"/>
      <c r="T13" s="16">
        <f t="shared" si="33"/>
        <v>16</v>
      </c>
      <c r="U13" s="15">
        <f t="shared" si="6"/>
        <v>5</v>
      </c>
      <c r="V13" s="15">
        <v>7</v>
      </c>
      <c r="W13" s="15">
        <f t="shared" si="7"/>
        <v>7</v>
      </c>
      <c r="X13" s="2">
        <v>0</v>
      </c>
      <c r="Y13" s="9"/>
      <c r="Z13" s="16">
        <f t="shared" si="34"/>
        <v>7</v>
      </c>
      <c r="AA13" s="15">
        <f t="shared" si="8"/>
        <v>4</v>
      </c>
      <c r="AB13" s="15">
        <v>5</v>
      </c>
      <c r="AC13" s="15">
        <f t="shared" si="9"/>
        <v>5</v>
      </c>
      <c r="AD13" s="2">
        <v>0.5</v>
      </c>
      <c r="AE13" s="9"/>
      <c r="AF13" s="16">
        <f t="shared" si="35"/>
        <v>16</v>
      </c>
      <c r="AG13" s="15">
        <f t="shared" si="10"/>
        <v>5</v>
      </c>
      <c r="AH13" s="15">
        <v>8</v>
      </c>
      <c r="AI13" s="15">
        <f t="shared" si="11"/>
        <v>8</v>
      </c>
      <c r="AJ13" s="2">
        <v>0</v>
      </c>
      <c r="AK13" s="9"/>
      <c r="AL13" s="16">
        <f t="shared" si="36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5</v>
      </c>
      <c r="AT13" s="15">
        <v>5</v>
      </c>
      <c r="AU13" s="15">
        <f t="shared" si="15"/>
        <v>5</v>
      </c>
      <c r="AV13" s="2">
        <v>1</v>
      </c>
      <c r="AW13" s="9"/>
      <c r="AX13" s="16">
        <f t="shared" si="38"/>
        <v>16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0</v>
      </c>
      <c r="BI13" s="9"/>
      <c r="BJ13" s="16">
        <f t="shared" si="40"/>
        <v>16</v>
      </c>
      <c r="BK13" s="15">
        <f t="shared" si="20"/>
        <v>5</v>
      </c>
      <c r="BL13" s="15">
        <v>7</v>
      </c>
      <c r="BM13" s="15">
        <f t="shared" si="21"/>
        <v>7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>
        <v>5</v>
      </c>
      <c r="BS13" s="15">
        <f t="shared" si="23"/>
        <v>5</v>
      </c>
      <c r="BT13" s="2">
        <v>0</v>
      </c>
      <c r="BU13" s="9"/>
      <c r="BV13" s="16">
        <f t="shared" si="42"/>
        <v>16</v>
      </c>
      <c r="BW13" s="15">
        <f t="shared" si="24"/>
        <v>5</v>
      </c>
      <c r="BX13" s="15">
        <v>6</v>
      </c>
      <c r="BY13" s="15">
        <f t="shared" si="25"/>
        <v>6</v>
      </c>
      <c r="BZ13" s="2">
        <v>0</v>
      </c>
      <c r="CA13" s="9"/>
      <c r="CB13" s="16">
        <f t="shared" si="43"/>
        <v>7</v>
      </c>
      <c r="CC13" s="15">
        <f t="shared" si="26"/>
        <v>4</v>
      </c>
      <c r="CD13" s="15">
        <v>4</v>
      </c>
      <c r="CE13" s="15">
        <f t="shared" si="27"/>
        <v>4</v>
      </c>
      <c r="CF13" s="2">
        <v>0</v>
      </c>
      <c r="CG13" s="9"/>
      <c r="CH13" s="16">
        <f t="shared" si="44"/>
        <v>16</v>
      </c>
      <c r="CI13" s="15">
        <f t="shared" si="28"/>
        <v>5</v>
      </c>
      <c r="CJ13" s="15">
        <v>6</v>
      </c>
      <c r="CK13" s="15">
        <f t="shared" si="29"/>
        <v>6</v>
      </c>
      <c r="CL13" s="2">
        <v>0.5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5</v>
      </c>
      <c r="E14" s="15">
        <f t="shared" si="1"/>
        <v>5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4</v>
      </c>
      <c r="K14" s="15">
        <f t="shared" si="3"/>
        <v>4</v>
      </c>
      <c r="L14" s="2">
        <v>0</v>
      </c>
      <c r="M14" s="9"/>
      <c r="N14" s="16">
        <f t="shared" si="32"/>
        <v>17</v>
      </c>
      <c r="O14" s="15">
        <f t="shared" si="4"/>
        <v>4</v>
      </c>
      <c r="P14" s="15">
        <v>5</v>
      </c>
      <c r="Q14" s="15">
        <f t="shared" si="5"/>
        <v>5</v>
      </c>
      <c r="R14" s="2">
        <v>0.5</v>
      </c>
      <c r="S14" s="9"/>
      <c r="T14" s="16">
        <f t="shared" si="33"/>
        <v>17</v>
      </c>
      <c r="U14" s="15">
        <f t="shared" si="6"/>
        <v>4</v>
      </c>
      <c r="V14" s="15">
        <v>4</v>
      </c>
      <c r="W14" s="15">
        <f t="shared" si="7"/>
        <v>4</v>
      </c>
      <c r="X14" s="2">
        <v>1</v>
      </c>
      <c r="Y14" s="9"/>
      <c r="Z14" s="16">
        <f t="shared" si="34"/>
        <v>8</v>
      </c>
      <c r="AA14" s="15">
        <f t="shared" si="8"/>
        <v>3</v>
      </c>
      <c r="AB14" s="15">
        <v>4</v>
      </c>
      <c r="AC14" s="15">
        <f t="shared" si="9"/>
        <v>4</v>
      </c>
      <c r="AD14" s="2">
        <v>0</v>
      </c>
      <c r="AE14" s="9"/>
      <c r="AF14" s="16">
        <f t="shared" si="35"/>
        <v>17</v>
      </c>
      <c r="AG14" s="15">
        <f t="shared" si="10"/>
        <v>4</v>
      </c>
      <c r="AH14" s="15">
        <v>5</v>
      </c>
      <c r="AI14" s="15">
        <f t="shared" si="11"/>
        <v>5</v>
      </c>
      <c r="AJ14" s="2">
        <v>0</v>
      </c>
      <c r="AK14" s="9"/>
      <c r="AL14" s="16">
        <f t="shared" si="36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4</v>
      </c>
      <c r="AT14" s="15">
        <v>5</v>
      </c>
      <c r="AU14" s="15">
        <f t="shared" si="15"/>
        <v>5</v>
      </c>
      <c r="AV14" s="2">
        <v>1</v>
      </c>
      <c r="AW14" s="9"/>
      <c r="AX14" s="16">
        <f t="shared" si="38"/>
        <v>17</v>
      </c>
      <c r="AY14" s="15">
        <f t="shared" si="16"/>
        <v>4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3</v>
      </c>
      <c r="BF14" s="15">
        <v>4</v>
      </c>
      <c r="BG14" s="15">
        <f t="shared" si="19"/>
        <v>4</v>
      </c>
      <c r="BH14" s="2">
        <v>0</v>
      </c>
      <c r="BI14" s="9"/>
      <c r="BJ14" s="16">
        <f t="shared" si="40"/>
        <v>17</v>
      </c>
      <c r="BK14" s="15">
        <f t="shared" si="20"/>
        <v>4</v>
      </c>
      <c r="BL14" s="15">
        <v>6</v>
      </c>
      <c r="BM14" s="15">
        <f t="shared" si="21"/>
        <v>6</v>
      </c>
      <c r="BN14" s="2">
        <v>0</v>
      </c>
      <c r="BO14" s="9"/>
      <c r="BP14" s="16">
        <f t="shared" si="41"/>
        <v>8</v>
      </c>
      <c r="BQ14" s="15">
        <f t="shared" si="22"/>
        <v>3</v>
      </c>
      <c r="BR14" s="15">
        <v>4</v>
      </c>
      <c r="BS14" s="15">
        <f t="shared" si="23"/>
        <v>4</v>
      </c>
      <c r="BT14" s="2">
        <v>0</v>
      </c>
      <c r="BU14" s="9"/>
      <c r="BV14" s="16">
        <f t="shared" si="42"/>
        <v>17</v>
      </c>
      <c r="BW14" s="15">
        <f t="shared" si="24"/>
        <v>4</v>
      </c>
      <c r="BX14" s="15">
        <v>4</v>
      </c>
      <c r="BY14" s="15">
        <f t="shared" si="25"/>
        <v>4</v>
      </c>
      <c r="BZ14" s="2">
        <v>0</v>
      </c>
      <c r="CA14" s="9"/>
      <c r="CB14" s="16">
        <f t="shared" si="43"/>
        <v>8</v>
      </c>
      <c r="CC14" s="15">
        <f t="shared" si="26"/>
        <v>3</v>
      </c>
      <c r="CD14" s="15">
        <v>3</v>
      </c>
      <c r="CE14" s="15">
        <f t="shared" si="27"/>
        <v>3</v>
      </c>
      <c r="CF14" s="2">
        <v>0.5</v>
      </c>
      <c r="CG14" s="9"/>
      <c r="CH14" s="16">
        <f t="shared" si="44"/>
        <v>17</v>
      </c>
      <c r="CI14" s="15">
        <f t="shared" si="28"/>
        <v>4</v>
      </c>
      <c r="CJ14" s="15">
        <v>5</v>
      </c>
      <c r="CK14" s="15">
        <f t="shared" si="29"/>
        <v>5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0.5</v>
      </c>
      <c r="G15" s="9"/>
      <c r="H15" s="16">
        <f t="shared" si="31"/>
        <v>9</v>
      </c>
      <c r="I15" s="15">
        <f t="shared" si="2"/>
        <v>5</v>
      </c>
      <c r="J15" s="15">
        <v>5</v>
      </c>
      <c r="K15" s="15">
        <f t="shared" si="3"/>
        <v>5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5</v>
      </c>
      <c r="Q15" s="15">
        <f t="shared" si="5"/>
        <v>5</v>
      </c>
      <c r="R15" s="2">
        <v>1</v>
      </c>
      <c r="S15" s="9"/>
      <c r="T15" s="16">
        <f t="shared" si="33"/>
        <v>18</v>
      </c>
      <c r="U15" s="15">
        <f t="shared" si="6"/>
        <v>5</v>
      </c>
      <c r="V15" s="15">
        <v>5</v>
      </c>
      <c r="W15" s="15">
        <f t="shared" si="7"/>
        <v>5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>
        <v>6</v>
      </c>
      <c r="AC15" s="15">
        <f t="shared" si="9"/>
        <v>6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>
        <v>5</v>
      </c>
      <c r="AI15" s="15">
        <f t="shared" si="11"/>
        <v>5</v>
      </c>
      <c r="AJ15" s="2">
        <v>0</v>
      </c>
      <c r="AK15" s="9"/>
      <c r="AL15" s="16">
        <f t="shared" si="36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>
        <v>5</v>
      </c>
      <c r="AU15" s="15">
        <f t="shared" si="15"/>
        <v>5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>
        <v>5</v>
      </c>
      <c r="BG15" s="15">
        <f t="shared" si="19"/>
        <v>5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6</v>
      </c>
      <c r="BM15" s="15">
        <f t="shared" si="21"/>
        <v>6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18</v>
      </c>
      <c r="BW15" s="15">
        <f t="shared" si="24"/>
        <v>5</v>
      </c>
      <c r="BX15" s="15">
        <v>6</v>
      </c>
      <c r="BY15" s="15">
        <f t="shared" si="25"/>
        <v>6</v>
      </c>
      <c r="BZ15" s="2">
        <v>1</v>
      </c>
      <c r="CA15" s="9"/>
      <c r="CB15" s="16">
        <f t="shared" si="43"/>
        <v>9</v>
      </c>
      <c r="CC15" s="15">
        <f t="shared" si="26"/>
        <v>5</v>
      </c>
      <c r="CD15" s="15">
        <v>6</v>
      </c>
      <c r="CE15" s="15">
        <f t="shared" si="27"/>
        <v>6</v>
      </c>
      <c r="CF15" s="2">
        <v>1</v>
      </c>
      <c r="CG15" s="9"/>
      <c r="CH15" s="16">
        <f t="shared" si="44"/>
        <v>18</v>
      </c>
      <c r="CI15" s="15">
        <f t="shared" si="28"/>
        <v>5</v>
      </c>
      <c r="CJ15" s="15">
        <v>6</v>
      </c>
      <c r="CK15" s="15">
        <f t="shared" si="29"/>
        <v>6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43</v>
      </c>
      <c r="E16" s="15">
        <f>SUM(E7:E15)</f>
        <v>43</v>
      </c>
      <c r="F16" s="15">
        <f>SUM(F7:F15)</f>
        <v>4.5</v>
      </c>
      <c r="G16" s="9"/>
      <c r="H16" s="10" t="s">
        <v>38</v>
      </c>
      <c r="I16" s="15">
        <f>SUM(I7:I15)</f>
        <v>35</v>
      </c>
      <c r="J16" s="15">
        <f>SUM(J7:J15)</f>
        <v>37</v>
      </c>
      <c r="K16" s="15">
        <f>SUM(K7:K15)</f>
        <v>37</v>
      </c>
      <c r="L16" s="2">
        <f>SUM(L7:L15)</f>
        <v>5</v>
      </c>
      <c r="M16" s="9"/>
      <c r="N16" s="10" t="s">
        <v>38</v>
      </c>
      <c r="O16" s="15">
        <f>SUM(O7:O15)</f>
        <v>36</v>
      </c>
      <c r="P16" s="15">
        <f>SUM(P7:P15)</f>
        <v>42</v>
      </c>
      <c r="Q16" s="15">
        <f>SUM(Q7:Q15)</f>
        <v>42</v>
      </c>
      <c r="R16" s="2">
        <f>SUM(R7:R15)</f>
        <v>5</v>
      </c>
      <c r="S16" s="9"/>
      <c r="T16" s="10" t="s">
        <v>38</v>
      </c>
      <c r="U16" s="15">
        <f>SUM(U7:U15)</f>
        <v>36</v>
      </c>
      <c r="V16" s="15">
        <f>SUM(V7:V15)</f>
        <v>44</v>
      </c>
      <c r="W16" s="15">
        <f>SUM(W7:W15)</f>
        <v>44</v>
      </c>
      <c r="X16" s="2">
        <f>SUM(X7:X15)</f>
        <v>4.5</v>
      </c>
      <c r="Y16" s="9"/>
      <c r="Z16" s="10" t="s">
        <v>38</v>
      </c>
      <c r="AA16" s="15">
        <f>SUM(AA7:AA15)</f>
        <v>35</v>
      </c>
      <c r="AB16" s="15">
        <f>SUM(AB7:AB15)</f>
        <v>38</v>
      </c>
      <c r="AC16" s="15">
        <f>SUM(AC7:AC15)</f>
        <v>38</v>
      </c>
      <c r="AD16" s="2">
        <f>SUM(AD7:AD15)</f>
        <v>5</v>
      </c>
      <c r="AE16" s="9"/>
      <c r="AF16" s="10" t="s">
        <v>38</v>
      </c>
      <c r="AG16" s="15">
        <f>SUM(AG7:AG15)</f>
        <v>36</v>
      </c>
      <c r="AH16" s="15">
        <f>SUM(AH7:AH15)</f>
        <v>42</v>
      </c>
      <c r="AI16" s="15">
        <f>SUM(AI7:AI15)</f>
        <v>42</v>
      </c>
      <c r="AJ16" s="2">
        <f>SUM(AJ7:AJ15)</f>
        <v>4.5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40</v>
      </c>
      <c r="AU16" s="15">
        <f>SUM(AU7:AU15)</f>
        <v>40</v>
      </c>
      <c r="AV16" s="2">
        <f>SUM(AV7:AV15)</f>
        <v>6.5</v>
      </c>
      <c r="AW16" s="9"/>
      <c r="AX16" s="10" t="s">
        <v>38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35</v>
      </c>
      <c r="BF16" s="15">
        <f>SUM(BF7:BF15)</f>
        <v>42</v>
      </c>
      <c r="BG16" s="15">
        <f>SUM(BG7:BG15)</f>
        <v>42</v>
      </c>
      <c r="BH16" s="2">
        <f>SUM(BH7:BH15)</f>
        <v>2.5</v>
      </c>
      <c r="BI16" s="9"/>
      <c r="BJ16" s="10" t="s">
        <v>38</v>
      </c>
      <c r="BK16" s="15">
        <f>SUM(BK7:BK15)</f>
        <v>36</v>
      </c>
      <c r="BL16" s="15">
        <f>SUM(BL7:BL15)</f>
        <v>47</v>
      </c>
      <c r="BM16" s="15">
        <f>SUM(BM7:BM15)</f>
        <v>47</v>
      </c>
      <c r="BN16" s="2">
        <f>SUM(BN7:BN15)</f>
        <v>6</v>
      </c>
      <c r="BO16" s="9"/>
      <c r="BP16" s="10" t="s">
        <v>38</v>
      </c>
      <c r="BQ16" s="15">
        <f>SUM(BQ7:BQ15)</f>
        <v>35</v>
      </c>
      <c r="BR16" s="15">
        <f>SUM(BR7:BR15)</f>
        <v>39</v>
      </c>
      <c r="BS16" s="15">
        <f>SUM(BS7:BS15)</f>
        <v>39</v>
      </c>
      <c r="BT16" s="2">
        <f>SUM(BT7:BT15)</f>
        <v>4</v>
      </c>
      <c r="BU16" s="9"/>
      <c r="BV16" s="10" t="s">
        <v>38</v>
      </c>
      <c r="BW16" s="15">
        <f>SUM(BW7:BW15)</f>
        <v>36</v>
      </c>
      <c r="BX16" s="15">
        <f>SUM(BX7:BX15)</f>
        <v>42</v>
      </c>
      <c r="BY16" s="15">
        <f>SUM(BY7:BY15)</f>
        <v>42</v>
      </c>
      <c r="BZ16" s="2">
        <f>SUM(BZ7:BZ15)</f>
        <v>5.5</v>
      </c>
      <c r="CA16" s="9"/>
      <c r="CB16" s="10" t="s">
        <v>38</v>
      </c>
      <c r="CC16" s="15">
        <f>SUM(CC7:CC15)</f>
        <v>35</v>
      </c>
      <c r="CD16" s="15">
        <f>SUM(CD7:CD15)</f>
        <v>39</v>
      </c>
      <c r="CE16" s="15">
        <f>SUM(CE7:CE15)</f>
        <v>39</v>
      </c>
      <c r="CF16" s="2">
        <f>SUM(CF7:CF15)</f>
        <v>5</v>
      </c>
      <c r="CG16" s="9"/>
      <c r="CH16" s="10" t="s">
        <v>38</v>
      </c>
      <c r="CI16" s="15">
        <f>SUM(CI7:CI15)</f>
        <v>36</v>
      </c>
      <c r="CJ16" s="15">
        <f>SUM(CJ7:CJ15)</f>
        <v>42</v>
      </c>
      <c r="CK16" s="15">
        <f>SUM(CK7:CK15)</f>
        <v>42</v>
      </c>
      <c r="CL16" s="2">
        <f>SUM(CL7:CL15)</f>
        <v>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1</v>
      </c>
      <c r="G18" s="9"/>
      <c r="K18" t="s">
        <v>113</v>
      </c>
      <c r="L18" s="2">
        <v>1</v>
      </c>
      <c r="M18" s="9"/>
      <c r="Q18" t="s">
        <v>113</v>
      </c>
      <c r="R18" s="38">
        <v>1</v>
      </c>
      <c r="S18" s="9"/>
      <c r="W18" t="s">
        <v>113</v>
      </c>
      <c r="X18" s="2">
        <v>1</v>
      </c>
      <c r="Y18" s="9"/>
      <c r="AC18" t="s">
        <v>113</v>
      </c>
      <c r="AD18" s="2">
        <v>1</v>
      </c>
      <c r="AE18" s="9"/>
      <c r="AI18" t="s">
        <v>113</v>
      </c>
      <c r="AJ18" s="2">
        <v>0</v>
      </c>
      <c r="AK18" s="9"/>
      <c r="AO18" t="s">
        <v>113</v>
      </c>
      <c r="AQ18" s="9"/>
      <c r="AU18" t="s">
        <v>113</v>
      </c>
      <c r="AV18" s="2">
        <v>1</v>
      </c>
      <c r="AW18" s="9"/>
      <c r="BA18" t="s">
        <v>113</v>
      </c>
      <c r="BC18" s="9"/>
      <c r="BG18" t="s">
        <v>113</v>
      </c>
      <c r="BH18" s="2">
        <v>0</v>
      </c>
      <c r="BI18" s="9"/>
      <c r="BM18" t="s">
        <v>113</v>
      </c>
      <c r="BN18" s="2">
        <v>1</v>
      </c>
      <c r="BO18" s="9"/>
      <c r="BS18" t="s">
        <v>113</v>
      </c>
      <c r="BT18" s="2">
        <v>0</v>
      </c>
      <c r="BU18" s="9"/>
      <c r="BY18" t="s">
        <v>113</v>
      </c>
      <c r="BZ18" s="2">
        <v>1</v>
      </c>
      <c r="CA18" s="9"/>
      <c r="CE18" t="s">
        <v>113</v>
      </c>
      <c r="CF18" s="2">
        <v>1</v>
      </c>
      <c r="CG18" s="9"/>
      <c r="CK18" t="s">
        <v>113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5.5</v>
      </c>
      <c r="G20" s="9"/>
      <c r="K20" t="s">
        <v>114</v>
      </c>
      <c r="L20" s="17">
        <f>SUM(L16:L19)</f>
        <v>6</v>
      </c>
      <c r="M20" s="9"/>
      <c r="Q20" t="s">
        <v>114</v>
      </c>
      <c r="R20" s="17">
        <f>SUM(R16:R19)</f>
        <v>6</v>
      </c>
      <c r="S20" s="9"/>
      <c r="W20" t="s">
        <v>114</v>
      </c>
      <c r="X20" s="17">
        <f>SUM(X16:X19)</f>
        <v>5.5</v>
      </c>
      <c r="Y20" s="9"/>
      <c r="AC20" t="s">
        <v>114</v>
      </c>
      <c r="AD20" s="17">
        <f>SUM(AD16:AD19)</f>
        <v>6</v>
      </c>
      <c r="AE20" s="9"/>
      <c r="AI20" t="s">
        <v>114</v>
      </c>
      <c r="AJ20" s="17">
        <f>SUM(AJ16:AJ19)</f>
        <v>4.5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7.5</v>
      </c>
      <c r="AW20" s="9"/>
      <c r="BA20" t="s">
        <v>114</v>
      </c>
      <c r="BB20" s="17">
        <f>SUM(BB16:BB19)</f>
        <v>0</v>
      </c>
      <c r="BC20" s="9"/>
      <c r="BG20" t="s">
        <v>114</v>
      </c>
      <c r="BH20" s="17">
        <f>SUM(BH16:BH19)</f>
        <v>2.5</v>
      </c>
      <c r="BI20" s="9"/>
      <c r="BM20" t="s">
        <v>114</v>
      </c>
      <c r="BN20" s="17">
        <f>SUM(BN16:BN19)</f>
        <v>7</v>
      </c>
      <c r="BO20" s="9"/>
      <c r="BS20" t="s">
        <v>114</v>
      </c>
      <c r="BT20" s="17">
        <f>SUM(BT16:BT19)</f>
        <v>4</v>
      </c>
      <c r="BU20" s="9"/>
      <c r="BY20" t="s">
        <v>114</v>
      </c>
      <c r="BZ20" s="17">
        <f>SUM(BZ16:BZ19)</f>
        <v>6.5</v>
      </c>
      <c r="CA20" s="9"/>
      <c r="CE20" t="s">
        <v>114</v>
      </c>
      <c r="CF20" s="17">
        <f>SUM(CF16:CF19)</f>
        <v>6</v>
      </c>
      <c r="CG20" s="9"/>
      <c r="CK20" t="s">
        <v>114</v>
      </c>
      <c r="CL20" s="17">
        <f>SUM(CL16:CL19)</f>
        <v>6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7</v>
      </c>
      <c r="G22" s="9"/>
      <c r="K22" t="s">
        <v>56</v>
      </c>
      <c r="L22" s="2">
        <f>IF(J16=0,0,K16-I16)</f>
        <v>2</v>
      </c>
      <c r="M22" s="9"/>
      <c r="Q22" t="s">
        <v>56</v>
      </c>
      <c r="R22" s="40">
        <f>IF(P16=0,0,Q16-O16)</f>
        <v>6</v>
      </c>
      <c r="S22" s="9"/>
      <c r="W22" t="s">
        <v>56</v>
      </c>
      <c r="X22" s="2">
        <f>IF(V16=0,0,W16-U16)</f>
        <v>8</v>
      </c>
      <c r="Y22" s="9"/>
      <c r="AC22" t="s">
        <v>56</v>
      </c>
      <c r="AD22" s="2">
        <f>IF(AB16=0,0,AC16-AA16)</f>
        <v>3</v>
      </c>
      <c r="AE22" s="9"/>
      <c r="AI22" t="s">
        <v>56</v>
      </c>
      <c r="AJ22" s="2">
        <f>IF(AH16=0,0,AI16-AG16)</f>
        <v>6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4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7</v>
      </c>
      <c r="BI22" s="9"/>
      <c r="BM22" t="s">
        <v>56</v>
      </c>
      <c r="BN22" s="2">
        <f>IF(BL16=0,0,BM16-BK16)</f>
        <v>11</v>
      </c>
      <c r="BO22" s="9"/>
      <c r="BS22" t="s">
        <v>56</v>
      </c>
      <c r="BT22" s="2">
        <f>IF(BR16=0,0,BS16-BQ16)</f>
        <v>4</v>
      </c>
      <c r="BU22" s="9"/>
      <c r="BY22" t="s">
        <v>56</v>
      </c>
      <c r="BZ22" s="2">
        <f>IF(BX16=0,0,BY16-BW16)</f>
        <v>6</v>
      </c>
      <c r="CA22" s="9"/>
      <c r="CE22" t="s">
        <v>56</v>
      </c>
      <c r="CF22" s="2">
        <f>IF(CD16=0,0,CE16-CC16)</f>
        <v>4</v>
      </c>
      <c r="CG22" s="9"/>
      <c r="CK22" t="s">
        <v>56</v>
      </c>
      <c r="CL22" s="2">
        <f>IF(CJ16=0,0,CK16-CI16)</f>
        <v>6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T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T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T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W</v>
      </c>
      <c r="BB24" s="19">
        <f>IF(AZ16&lt;&gt;0,IF(BB16&gt;4.5,"W",IF(BB16=4.5,"T",IF(BB16&lt;4.5,"L"))),0)</f>
        <v>0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5.5</v>
      </c>
      <c r="D29" s="2">
        <f t="shared" ref="D29:D43" si="45">C29</f>
        <v>5.5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4.5999999999999996</v>
      </c>
      <c r="K29" s="40">
        <f>MIN(J7,AB7,AN7,BF7,BR7,CD7)</f>
        <v>4</v>
      </c>
      <c r="L29" s="15">
        <f>MAX(J7,AB7,AN7,BF7,BR7,CD7)</f>
        <v>5</v>
      </c>
      <c r="M29" s="20"/>
    </row>
    <row r="30" spans="1:91" x14ac:dyDescent="0.2">
      <c r="A30" s="20"/>
      <c r="B30" t="s">
        <v>41</v>
      </c>
      <c r="C30" s="2">
        <f>L20</f>
        <v>6</v>
      </c>
      <c r="D30" s="2">
        <f t="shared" si="45"/>
        <v>6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5</v>
      </c>
      <c r="K30" s="40">
        <f t="shared" ref="K30:K37" si="48">MIN(J8,AB8,AN8,BF8,BR8,CD8)</f>
        <v>4</v>
      </c>
      <c r="L30" s="15">
        <f t="shared" ref="L30:L37" si="49">MAX(J8,AB8,AN8,BF8,BR8,CD8)</f>
        <v>6</v>
      </c>
      <c r="M30" s="20"/>
    </row>
    <row r="31" spans="1:91" x14ac:dyDescent="0.2">
      <c r="A31" s="20"/>
      <c r="B31" t="s">
        <v>42</v>
      </c>
      <c r="C31" s="2">
        <f>R20</f>
        <v>6</v>
      </c>
      <c r="D31" s="2">
        <f t="shared" si="45"/>
        <v>6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4.2</v>
      </c>
      <c r="K31" s="40">
        <f t="shared" si="48"/>
        <v>4</v>
      </c>
      <c r="L31" s="15">
        <f t="shared" si="49"/>
        <v>5</v>
      </c>
      <c r="M31" s="20"/>
    </row>
    <row r="32" spans="1:91" x14ac:dyDescent="0.2">
      <c r="A32" s="20"/>
      <c r="B32" t="s">
        <v>43</v>
      </c>
      <c r="C32" s="2">
        <f>X20</f>
        <v>5.5</v>
      </c>
      <c r="D32" s="2">
        <f t="shared" si="45"/>
        <v>5.5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3.8</v>
      </c>
      <c r="K32" s="40">
        <f t="shared" si="48"/>
        <v>3</v>
      </c>
      <c r="L32" s="15">
        <f t="shared" si="49"/>
        <v>4</v>
      </c>
      <c r="M32" s="20"/>
    </row>
    <row r="33" spans="1:18" x14ac:dyDescent="0.2">
      <c r="A33" s="20"/>
      <c r="B33" t="s">
        <v>44</v>
      </c>
      <c r="C33" s="2">
        <f>AD20</f>
        <v>6</v>
      </c>
      <c r="D33" s="2">
        <f t="shared" si="45"/>
        <v>6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3.2</v>
      </c>
      <c r="K33" s="40">
        <f t="shared" si="48"/>
        <v>3</v>
      </c>
      <c r="L33" s="15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4.5</v>
      </c>
      <c r="D34" s="2"/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4.2</v>
      </c>
      <c r="K34" s="40">
        <f t="shared" si="48"/>
        <v>4</v>
      </c>
      <c r="L34" s="15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4.5999999999999996</v>
      </c>
      <c r="K35" s="40">
        <f t="shared" si="48"/>
        <v>4</v>
      </c>
      <c r="L35" s="15">
        <f t="shared" si="49"/>
        <v>5</v>
      </c>
      <c r="M35" s="20"/>
    </row>
    <row r="36" spans="1:18" x14ac:dyDescent="0.2">
      <c r="A36" s="20"/>
      <c r="B36" t="s">
        <v>47</v>
      </c>
      <c r="C36" s="2">
        <f>AV20</f>
        <v>7.5</v>
      </c>
      <c r="D36" s="2">
        <f t="shared" si="45"/>
        <v>7.5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3.8</v>
      </c>
      <c r="K36" s="40">
        <f t="shared" si="48"/>
        <v>3</v>
      </c>
      <c r="L36" s="15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5.6</v>
      </c>
      <c r="K37" s="40">
        <f t="shared" si="48"/>
        <v>5</v>
      </c>
      <c r="L37" s="15">
        <f t="shared" si="49"/>
        <v>6</v>
      </c>
      <c r="M37" s="20"/>
    </row>
    <row r="38" spans="1:18" x14ac:dyDescent="0.2">
      <c r="A38" s="20"/>
      <c r="B38" t="s">
        <v>49</v>
      </c>
      <c r="C38" s="2">
        <f>BH20</f>
        <v>2.5</v>
      </c>
      <c r="D38" s="2"/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39</v>
      </c>
      <c r="K38" s="337">
        <f>SUM(K29:K37)</f>
        <v>34</v>
      </c>
      <c r="L38" s="337">
        <f>SUM(L29:L37)</f>
        <v>44</v>
      </c>
      <c r="M38" s="20"/>
    </row>
    <row r="39" spans="1:18" x14ac:dyDescent="0.2">
      <c r="A39" s="20"/>
      <c r="B39" t="s">
        <v>50</v>
      </c>
      <c r="C39" s="2">
        <f>BN20</f>
        <v>7</v>
      </c>
      <c r="D39" s="2">
        <f t="shared" si="45"/>
        <v>7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4</v>
      </c>
      <c r="D40" s="2"/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5</v>
      </c>
      <c r="K40" s="40">
        <f>MIN(D7,P7,V7,AH7,AZ7,BL7,BX7,CJ7)</f>
        <v>4</v>
      </c>
      <c r="L40" s="15">
        <f>MAX(D7,P7,V7,AH7,AZ7,BL7,BX7,CJ7)</f>
        <v>6</v>
      </c>
      <c r="M40" s="20"/>
    </row>
    <row r="41" spans="1:18" x14ac:dyDescent="0.2">
      <c r="A41" s="20"/>
      <c r="B41" t="s">
        <v>52</v>
      </c>
      <c r="C41" s="2">
        <f>BZ20</f>
        <v>6.5</v>
      </c>
      <c r="D41" s="2">
        <f t="shared" si="45"/>
        <v>6.5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123">
        <f t="shared" ref="J41:J48" si="50">AVERAGE(D8,P8,V8,AH8,AZ8,BL8,BX8,CJ8)</f>
        <v>4.2857142857142856</v>
      </c>
      <c r="K41" s="40">
        <f t="shared" ref="K41:K48" si="51">MIN(D8,P8,V8,AH8,AZ8,BL8,BX8,CJ8)</f>
        <v>4</v>
      </c>
      <c r="L41" s="15">
        <f t="shared" ref="L41:L48" si="52">MAX(D8,P8,V8,AH8,AZ8,BL8,BX8,CJ8)</f>
        <v>5</v>
      </c>
      <c r="M41" s="20"/>
    </row>
    <row r="42" spans="1:18" x14ac:dyDescent="0.2">
      <c r="A42" s="20"/>
      <c r="B42" t="s">
        <v>53</v>
      </c>
      <c r="C42" s="2">
        <f>CF20</f>
        <v>6</v>
      </c>
      <c r="D42" s="2">
        <f t="shared" si="45"/>
        <v>6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3.7142857142857144</v>
      </c>
      <c r="K42" s="40">
        <f t="shared" si="51"/>
        <v>3</v>
      </c>
      <c r="L42" s="15">
        <f t="shared" si="52"/>
        <v>5</v>
      </c>
      <c r="M42" s="20"/>
    </row>
    <row r="43" spans="1:18" x14ac:dyDescent="0.2">
      <c r="A43" s="20"/>
      <c r="B43" t="s">
        <v>54</v>
      </c>
      <c r="C43" s="26">
        <f>CL20</f>
        <v>6</v>
      </c>
      <c r="D43" s="26">
        <f t="shared" si="45"/>
        <v>6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4.8571428571428568</v>
      </c>
      <c r="K43" s="40">
        <f t="shared" si="51"/>
        <v>4</v>
      </c>
      <c r="L43" s="15">
        <f t="shared" si="52"/>
        <v>6</v>
      </c>
      <c r="M43" s="20"/>
    </row>
    <row r="44" spans="1:18" x14ac:dyDescent="0.2">
      <c r="A44" s="20"/>
      <c r="B44" t="s">
        <v>38</v>
      </c>
      <c r="C44" s="2">
        <f>SUM(C29:C43)</f>
        <v>73</v>
      </c>
      <c r="D44" s="2">
        <f>SUM(D29:D43)</f>
        <v>62</v>
      </c>
      <c r="E44" s="25">
        <f>SUM(E29:E43)</f>
        <v>13</v>
      </c>
      <c r="F44" s="2">
        <f>SUM(F29:F43)</f>
        <v>13</v>
      </c>
      <c r="G44" s="20"/>
      <c r="I44" s="35">
        <v>14</v>
      </c>
      <c r="J44" s="123">
        <f t="shared" si="50"/>
        <v>5</v>
      </c>
      <c r="K44" s="40">
        <f t="shared" si="51"/>
        <v>4</v>
      </c>
      <c r="L44" s="15">
        <f t="shared" si="52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3.5714285714285716</v>
      </c>
      <c r="K45" s="40">
        <f t="shared" si="51"/>
        <v>3</v>
      </c>
      <c r="L45" s="15">
        <f t="shared" si="52"/>
        <v>5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6.2857142857142856</v>
      </c>
      <c r="K46" s="40">
        <f t="shared" si="51"/>
        <v>5</v>
      </c>
      <c r="L46" s="15">
        <f t="shared" si="52"/>
        <v>8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123">
        <f t="shared" si="50"/>
        <v>4.8571428571428568</v>
      </c>
      <c r="K47" s="40">
        <f t="shared" si="51"/>
        <v>4</v>
      </c>
      <c r="L47" s="15">
        <f t="shared" si="52"/>
        <v>6</v>
      </c>
      <c r="M47" s="20"/>
      <c r="R47" s="2"/>
    </row>
    <row r="48" spans="1:18" x14ac:dyDescent="0.2">
      <c r="A48" s="20"/>
      <c r="B48" t="s">
        <v>16</v>
      </c>
      <c r="C48" s="25">
        <f t="shared" si="53"/>
        <v>1</v>
      </c>
      <c r="G48" s="20"/>
      <c r="I48" s="35">
        <v>18</v>
      </c>
      <c r="J48" s="123">
        <f t="shared" si="50"/>
        <v>5.5714285714285712</v>
      </c>
      <c r="K48" s="40">
        <f t="shared" si="51"/>
        <v>5</v>
      </c>
      <c r="L48" s="15">
        <f t="shared" si="52"/>
        <v>6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56</v>
      </c>
      <c r="G49" s="20"/>
      <c r="I49" s="36" t="s">
        <v>120</v>
      </c>
      <c r="J49" s="37">
        <f>SUM(J40:J48)</f>
        <v>43.142857142857139</v>
      </c>
      <c r="K49" s="337">
        <f>SUM(K40:K48)</f>
        <v>36</v>
      </c>
      <c r="L49" s="337">
        <f>SUM(L40:L48)</f>
        <v>53</v>
      </c>
      <c r="M49" s="20"/>
      <c r="R49" s="2"/>
    </row>
    <row r="50" spans="1:18" x14ac:dyDescent="0.2">
      <c r="A50" s="20"/>
      <c r="B50" t="s">
        <v>121</v>
      </c>
      <c r="C50" s="25">
        <f t="shared" si="54"/>
        <v>46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4"/>
        <v>13</v>
      </c>
      <c r="G51" s="20"/>
      <c r="K51" s="40">
        <f>K38+K49</f>
        <v>70</v>
      </c>
      <c r="L51" s="40">
        <f>L38+L49</f>
        <v>97</v>
      </c>
      <c r="R51" s="2"/>
    </row>
    <row r="52" spans="1:18" x14ac:dyDescent="0.2">
      <c r="A52" s="20"/>
      <c r="B52" t="s">
        <v>12</v>
      </c>
      <c r="C52" s="25">
        <f t="shared" si="54"/>
        <v>1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117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5">B7</f>
        <v>10</v>
      </c>
      <c r="C56" s="32">
        <f t="shared" si="55"/>
        <v>4</v>
      </c>
      <c r="D56" s="32">
        <f t="shared" si="55"/>
        <v>6</v>
      </c>
      <c r="E56" s="31" t="str">
        <f t="shared" ref="E56:E64" si="56">IF(D56&lt;&gt;0,IF((D56-C56)=-1,"Birdie",IF((D56-C56)=-2,"Eagle",IF((D56-C56)=0,"Par",IF((D56-C56)=1,"bogey",IF((D56-C56)=2,"Double bogey","Other"))))),"  ")</f>
        <v>Double bogey</v>
      </c>
      <c r="H56" s="33" t="s">
        <v>123</v>
      </c>
    </row>
    <row r="57" spans="1:18" x14ac:dyDescent="0.2">
      <c r="B57" s="10">
        <f t="shared" si="55"/>
        <v>11</v>
      </c>
      <c r="C57" s="32">
        <f t="shared" si="55"/>
        <v>4</v>
      </c>
      <c r="D57" s="32">
        <f t="shared" si="55"/>
        <v>4</v>
      </c>
      <c r="E57" s="31" t="str">
        <f t="shared" si="56"/>
        <v>Par</v>
      </c>
      <c r="H57" t="s">
        <v>124</v>
      </c>
      <c r="I57" s="25">
        <f>COUNTIF(E56:E64,"Eagle")</f>
        <v>0</v>
      </c>
    </row>
    <row r="58" spans="1:18" x14ac:dyDescent="0.2">
      <c r="B58" s="10">
        <f t="shared" si="55"/>
        <v>12</v>
      </c>
      <c r="C58" s="32">
        <f t="shared" si="55"/>
        <v>3</v>
      </c>
      <c r="D58" s="32">
        <f t="shared" si="55"/>
        <v>3</v>
      </c>
      <c r="E58" s="31" t="str">
        <f t="shared" si="56"/>
        <v>Par</v>
      </c>
      <c r="H58" t="s">
        <v>8</v>
      </c>
      <c r="I58" s="25">
        <f>COUNTIF(E56:E64,"Birdie")</f>
        <v>0</v>
      </c>
    </row>
    <row r="59" spans="1:18" x14ac:dyDescent="0.2">
      <c r="B59" s="10">
        <f t="shared" si="55"/>
        <v>13</v>
      </c>
      <c r="C59" s="32">
        <f t="shared" si="55"/>
        <v>4</v>
      </c>
      <c r="D59" s="32">
        <f t="shared" si="55"/>
        <v>5</v>
      </c>
      <c r="E59" s="31" t="str">
        <f t="shared" si="56"/>
        <v>bogey</v>
      </c>
      <c r="H59" t="s">
        <v>9</v>
      </c>
      <c r="I59" s="25">
        <f>COUNTIF(E56:E64,"Par")</f>
        <v>3</v>
      </c>
    </row>
    <row r="60" spans="1:18" x14ac:dyDescent="0.2">
      <c r="B60" s="10">
        <f t="shared" si="55"/>
        <v>14</v>
      </c>
      <c r="C60" s="32">
        <f t="shared" si="55"/>
        <v>4</v>
      </c>
      <c r="D60" s="32">
        <f t="shared" si="55"/>
        <v>5</v>
      </c>
      <c r="E60" s="31" t="str">
        <f t="shared" si="56"/>
        <v>bogey</v>
      </c>
      <c r="H60" t="s">
        <v>125</v>
      </c>
      <c r="I60" s="25">
        <f>COUNTIF(E56:E64,"bogey")</f>
        <v>5</v>
      </c>
    </row>
    <row r="61" spans="1:18" x14ac:dyDescent="0.2">
      <c r="B61" s="10">
        <f t="shared" si="55"/>
        <v>15</v>
      </c>
      <c r="C61" s="32">
        <f t="shared" si="55"/>
        <v>3</v>
      </c>
      <c r="D61" s="32">
        <f t="shared" si="55"/>
        <v>4</v>
      </c>
      <c r="E61" s="31" t="str">
        <f t="shared" si="56"/>
        <v>bogey</v>
      </c>
      <c r="H61" t="s">
        <v>126</v>
      </c>
      <c r="I61" s="25">
        <f>COUNTIF(E56:E64,"Double bogey")</f>
        <v>1</v>
      </c>
    </row>
    <row r="62" spans="1:18" x14ac:dyDescent="0.2">
      <c r="B62" s="10">
        <f t="shared" si="55"/>
        <v>16</v>
      </c>
      <c r="C62" s="32">
        <f t="shared" si="55"/>
        <v>5</v>
      </c>
      <c r="D62" s="32">
        <f t="shared" si="55"/>
        <v>5</v>
      </c>
      <c r="E62" s="31" t="str">
        <f t="shared" si="56"/>
        <v>Par</v>
      </c>
      <c r="H62" t="s">
        <v>12</v>
      </c>
      <c r="I62" s="25">
        <f>COUNTIF(E56:E64,"Other")</f>
        <v>0</v>
      </c>
    </row>
    <row r="63" spans="1:18" x14ac:dyDescent="0.2">
      <c r="B63" s="10">
        <f t="shared" si="55"/>
        <v>17</v>
      </c>
      <c r="C63" s="32">
        <f t="shared" si="55"/>
        <v>4</v>
      </c>
      <c r="D63" s="32">
        <f t="shared" si="55"/>
        <v>5</v>
      </c>
      <c r="E63" s="31" t="str">
        <f t="shared" si="56"/>
        <v>bogey</v>
      </c>
    </row>
    <row r="64" spans="1:18" x14ac:dyDescent="0.2">
      <c r="B64" s="10">
        <f t="shared" si="55"/>
        <v>18</v>
      </c>
      <c r="C64" s="32">
        <f t="shared" si="55"/>
        <v>5</v>
      </c>
      <c r="D64" s="32">
        <f t="shared" si="55"/>
        <v>6</v>
      </c>
      <c r="E64" s="31" t="str">
        <f t="shared" si="56"/>
        <v>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7">H7</f>
        <v>1</v>
      </c>
      <c r="C67" s="41">
        <f t="shared" si="57"/>
        <v>4</v>
      </c>
      <c r="D67" s="32">
        <f t="shared" si="57"/>
        <v>4</v>
      </c>
      <c r="E67" s="31" t="str">
        <f t="shared" ref="E67:E75" si="58">IF(D67&lt;&gt;0,IF((D67-C67)=-1,"Birdie",IF((D67-C67)=-2,"Eagle",IF((D67-C67)=0,"Par",IF((D67-C67)=1,"bogey",IF((D67-C67)=2,"Double bogey","Other"))))),"  ")</f>
        <v>Par</v>
      </c>
      <c r="H67" s="33" t="s">
        <v>123</v>
      </c>
    </row>
    <row r="68" spans="2:9" x14ac:dyDescent="0.2">
      <c r="B68" s="10">
        <f t="shared" si="57"/>
        <v>2</v>
      </c>
      <c r="C68" s="41">
        <f t="shared" si="57"/>
        <v>4</v>
      </c>
      <c r="D68" s="32">
        <f t="shared" si="57"/>
        <v>5</v>
      </c>
      <c r="E68" s="31" t="str">
        <f t="shared" si="58"/>
        <v>bogey</v>
      </c>
      <c r="H68" t="s">
        <v>124</v>
      </c>
      <c r="I68" s="25">
        <f>COUNTIF(E67:E75,"Eagle")</f>
        <v>0</v>
      </c>
    </row>
    <row r="69" spans="2:9" x14ac:dyDescent="0.2">
      <c r="B69" s="10">
        <f t="shared" si="57"/>
        <v>3</v>
      </c>
      <c r="C69" s="41">
        <f t="shared" si="57"/>
        <v>4</v>
      </c>
      <c r="D69" s="32">
        <f t="shared" si="57"/>
        <v>5</v>
      </c>
      <c r="E69" s="31" t="str">
        <f t="shared" si="58"/>
        <v>bogey</v>
      </c>
      <c r="H69" t="s">
        <v>8</v>
      </c>
      <c r="I69" s="25">
        <f>COUNTIF(E67:E75,"Birdie")</f>
        <v>1</v>
      </c>
    </row>
    <row r="70" spans="2:9" x14ac:dyDescent="0.2">
      <c r="B70" s="10">
        <f t="shared" si="57"/>
        <v>4</v>
      </c>
      <c r="C70" s="41">
        <f t="shared" si="57"/>
        <v>4</v>
      </c>
      <c r="D70" s="32">
        <f t="shared" si="57"/>
        <v>3</v>
      </c>
      <c r="E70" s="31" t="str">
        <f t="shared" si="58"/>
        <v>Birdie</v>
      </c>
      <c r="H70" t="s">
        <v>9</v>
      </c>
      <c r="I70" s="25">
        <f>COUNTIF(E67:E75,"Par")</f>
        <v>5</v>
      </c>
    </row>
    <row r="71" spans="2:9" x14ac:dyDescent="0.2">
      <c r="B71" s="10">
        <f t="shared" si="57"/>
        <v>5</v>
      </c>
      <c r="C71" s="41">
        <f t="shared" si="57"/>
        <v>3</v>
      </c>
      <c r="D71" s="32">
        <f t="shared" si="57"/>
        <v>3</v>
      </c>
      <c r="E71" s="31" t="str">
        <f t="shared" si="58"/>
        <v>Par</v>
      </c>
      <c r="H71" t="s">
        <v>125</v>
      </c>
      <c r="I71" s="25">
        <f>COUNTIF(E67:E75,"bogey")</f>
        <v>3</v>
      </c>
    </row>
    <row r="72" spans="2:9" x14ac:dyDescent="0.2">
      <c r="B72" s="10">
        <f t="shared" si="57"/>
        <v>6</v>
      </c>
      <c r="C72" s="41">
        <f t="shared" si="57"/>
        <v>4</v>
      </c>
      <c r="D72" s="32">
        <f t="shared" si="57"/>
        <v>4</v>
      </c>
      <c r="E72" s="31" t="str">
        <f t="shared" si="58"/>
        <v>Par</v>
      </c>
      <c r="H72" t="s">
        <v>126</v>
      </c>
      <c r="I72" s="25">
        <f>COUNTIF(E67:E75,"Double bogey")</f>
        <v>0</v>
      </c>
    </row>
    <row r="73" spans="2:9" x14ac:dyDescent="0.2">
      <c r="B73" s="10">
        <f t="shared" si="57"/>
        <v>7</v>
      </c>
      <c r="C73" s="41">
        <f t="shared" si="57"/>
        <v>4</v>
      </c>
      <c r="D73" s="32">
        <f t="shared" si="57"/>
        <v>4</v>
      </c>
      <c r="E73" s="31" t="str">
        <f t="shared" si="58"/>
        <v>Par</v>
      </c>
      <c r="H73" t="s">
        <v>12</v>
      </c>
      <c r="I73" s="25">
        <f>COUNTIF(E67:E75,"Other")</f>
        <v>0</v>
      </c>
    </row>
    <row r="74" spans="2:9" x14ac:dyDescent="0.2">
      <c r="B74" s="10">
        <f t="shared" si="57"/>
        <v>8</v>
      </c>
      <c r="C74" s="41">
        <f t="shared" si="57"/>
        <v>3</v>
      </c>
      <c r="D74" s="32">
        <f t="shared" si="57"/>
        <v>4</v>
      </c>
      <c r="E74" s="31" t="str">
        <f t="shared" si="58"/>
        <v>bogey</v>
      </c>
    </row>
    <row r="75" spans="2:9" x14ac:dyDescent="0.2">
      <c r="B75" s="10">
        <f t="shared" si="57"/>
        <v>9</v>
      </c>
      <c r="C75" s="41">
        <f t="shared" si="57"/>
        <v>5</v>
      </c>
      <c r="D75" s="32">
        <f t="shared" si="57"/>
        <v>5</v>
      </c>
      <c r="E75" s="31" t="str">
        <f t="shared" si="58"/>
        <v>Par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9">N7</f>
        <v>10</v>
      </c>
      <c r="C78" s="41">
        <f t="shared" si="59"/>
        <v>4</v>
      </c>
      <c r="D78" s="32">
        <f t="shared" si="59"/>
        <v>6</v>
      </c>
      <c r="E78" s="31" t="str">
        <f t="shared" ref="E78:E86" si="60">IF(D78&lt;&gt;0,IF((D78-C78)=-1,"Birdie",IF((D78-C78)=-2,"Eagle",IF((D78-C78)=0,"Par",IF((D78-C78)=1,"bogey",IF((D78-C78)=2,"Double bogey","Other"))))),"  ")</f>
        <v>Double bogey</v>
      </c>
      <c r="H78" s="33" t="s">
        <v>123</v>
      </c>
    </row>
    <row r="79" spans="2:9" x14ac:dyDescent="0.2">
      <c r="B79" s="31">
        <f t="shared" si="59"/>
        <v>11</v>
      </c>
      <c r="C79" s="41">
        <f t="shared" si="59"/>
        <v>4</v>
      </c>
      <c r="D79" s="32">
        <f t="shared" si="59"/>
        <v>4</v>
      </c>
      <c r="E79" s="31" t="str">
        <f t="shared" si="60"/>
        <v>Par</v>
      </c>
      <c r="H79" t="s">
        <v>124</v>
      </c>
      <c r="I79" s="25">
        <f>COUNTIF(E78:E86,"Eagle")</f>
        <v>0</v>
      </c>
    </row>
    <row r="80" spans="2:9" x14ac:dyDescent="0.2">
      <c r="B80" s="31">
        <f t="shared" si="59"/>
        <v>12</v>
      </c>
      <c r="C80" s="41">
        <f t="shared" si="59"/>
        <v>3</v>
      </c>
      <c r="D80" s="32">
        <f t="shared" si="59"/>
        <v>3</v>
      </c>
      <c r="E80" s="31" t="str">
        <f t="shared" si="60"/>
        <v>Par</v>
      </c>
      <c r="H80" t="s">
        <v>8</v>
      </c>
      <c r="I80" s="25">
        <f>COUNTIF(E78:E86,"Birdie")</f>
        <v>0</v>
      </c>
    </row>
    <row r="81" spans="2:9" x14ac:dyDescent="0.2">
      <c r="B81" s="31">
        <f t="shared" si="59"/>
        <v>13</v>
      </c>
      <c r="C81" s="41">
        <f t="shared" si="59"/>
        <v>4</v>
      </c>
      <c r="D81" s="32">
        <f t="shared" si="59"/>
        <v>6</v>
      </c>
      <c r="E81" s="31" t="str">
        <f t="shared" si="60"/>
        <v>Double bogey</v>
      </c>
      <c r="H81" t="s">
        <v>9</v>
      </c>
      <c r="I81" s="25">
        <f>COUNTIF(E78:E86,"Par")</f>
        <v>5</v>
      </c>
    </row>
    <row r="82" spans="2:9" x14ac:dyDescent="0.2">
      <c r="B82" s="31">
        <f t="shared" si="59"/>
        <v>14</v>
      </c>
      <c r="C82" s="41">
        <f t="shared" si="59"/>
        <v>4</v>
      </c>
      <c r="D82" s="32">
        <f t="shared" si="59"/>
        <v>5</v>
      </c>
      <c r="E82" s="31" t="str">
        <f t="shared" si="60"/>
        <v>bogey</v>
      </c>
      <c r="H82" t="s">
        <v>125</v>
      </c>
      <c r="I82" s="25">
        <f>COUNTIF(E78:E86,"bogey")</f>
        <v>2</v>
      </c>
    </row>
    <row r="83" spans="2:9" x14ac:dyDescent="0.2">
      <c r="B83" s="31">
        <f t="shared" si="59"/>
        <v>15</v>
      </c>
      <c r="C83" s="41">
        <f t="shared" si="59"/>
        <v>3</v>
      </c>
      <c r="D83" s="32">
        <f t="shared" si="59"/>
        <v>3</v>
      </c>
      <c r="E83" s="31" t="str">
        <f t="shared" si="60"/>
        <v>Par</v>
      </c>
      <c r="H83" t="s">
        <v>126</v>
      </c>
      <c r="I83" s="25">
        <f>COUNTIF(E78:E86,"Double bogey")</f>
        <v>2</v>
      </c>
    </row>
    <row r="84" spans="2:9" x14ac:dyDescent="0.2">
      <c r="B84" s="31">
        <f t="shared" si="59"/>
        <v>16</v>
      </c>
      <c r="C84" s="41">
        <f t="shared" si="59"/>
        <v>5</v>
      </c>
      <c r="D84" s="32">
        <f t="shared" si="59"/>
        <v>5</v>
      </c>
      <c r="E84" s="31" t="str">
        <f t="shared" si="60"/>
        <v>Par</v>
      </c>
      <c r="H84" t="s">
        <v>12</v>
      </c>
      <c r="I84" s="25">
        <f>COUNTIF(E78:E86,"Other")</f>
        <v>0</v>
      </c>
    </row>
    <row r="85" spans="2:9" x14ac:dyDescent="0.2">
      <c r="B85" s="31">
        <f t="shared" si="59"/>
        <v>17</v>
      </c>
      <c r="C85" s="41">
        <f t="shared" si="59"/>
        <v>4</v>
      </c>
      <c r="D85" s="32">
        <f t="shared" si="59"/>
        <v>5</v>
      </c>
      <c r="E85" s="31" t="str">
        <f t="shared" si="60"/>
        <v>bogey</v>
      </c>
    </row>
    <row r="86" spans="2:9" x14ac:dyDescent="0.2">
      <c r="B86" s="31">
        <f t="shared" si="59"/>
        <v>18</v>
      </c>
      <c r="C86" s="41">
        <f t="shared" si="59"/>
        <v>5</v>
      </c>
      <c r="D86" s="32">
        <f t="shared" si="59"/>
        <v>5</v>
      </c>
      <c r="E86" s="31" t="str">
        <f t="shared" si="60"/>
        <v>Par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1">T7</f>
        <v>10</v>
      </c>
      <c r="C89" s="31">
        <f t="shared" si="61"/>
        <v>4</v>
      </c>
      <c r="D89" s="32">
        <f t="shared" si="61"/>
        <v>4</v>
      </c>
      <c r="E89" s="31" t="str">
        <f t="shared" ref="E89:E97" si="62">IF(D89&lt;&gt;0,IF((D89-C89)=-1,"Birdie",IF((D89-C89)=-2,"Eagle",IF((D89-C89)=0,"Par",IF((D89-C89)=1,"bogey",IF((D89-C89)=2,"Double bogey","Other"))))),"  ")</f>
        <v>Par</v>
      </c>
      <c r="H89" s="33" t="s">
        <v>123</v>
      </c>
    </row>
    <row r="90" spans="2:9" x14ac:dyDescent="0.2">
      <c r="B90" s="31">
        <f t="shared" si="61"/>
        <v>11</v>
      </c>
      <c r="C90" s="31">
        <f t="shared" si="61"/>
        <v>4</v>
      </c>
      <c r="D90" s="32">
        <f t="shared" si="61"/>
        <v>5</v>
      </c>
      <c r="E90" s="31" t="str">
        <f t="shared" si="62"/>
        <v>bogey</v>
      </c>
      <c r="H90" t="s">
        <v>124</v>
      </c>
      <c r="I90" s="25">
        <f>COUNTIF(E89:E97,"Eagle")</f>
        <v>0</v>
      </c>
    </row>
    <row r="91" spans="2:9" x14ac:dyDescent="0.2">
      <c r="B91" s="31">
        <f t="shared" si="61"/>
        <v>12</v>
      </c>
      <c r="C91" s="31">
        <f t="shared" si="61"/>
        <v>3</v>
      </c>
      <c r="D91" s="32">
        <f t="shared" si="61"/>
        <v>5</v>
      </c>
      <c r="E91" s="31" t="str">
        <f t="shared" si="62"/>
        <v>Double 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1"/>
        <v>13</v>
      </c>
      <c r="C92" s="31">
        <f t="shared" si="61"/>
        <v>4</v>
      </c>
      <c r="D92" s="32">
        <f t="shared" si="61"/>
        <v>6</v>
      </c>
      <c r="E92" s="31" t="str">
        <f t="shared" si="62"/>
        <v>Double bogey</v>
      </c>
      <c r="H92" t="s">
        <v>9</v>
      </c>
      <c r="I92" s="25">
        <f>COUNTIF(E89:E97,"Par")</f>
        <v>4</v>
      </c>
    </row>
    <row r="93" spans="2:9" x14ac:dyDescent="0.2">
      <c r="B93" s="31">
        <f t="shared" si="61"/>
        <v>14</v>
      </c>
      <c r="C93" s="31">
        <f t="shared" si="61"/>
        <v>4</v>
      </c>
      <c r="D93" s="32">
        <f t="shared" si="61"/>
        <v>5</v>
      </c>
      <c r="E93" s="31" t="str">
        <f t="shared" si="62"/>
        <v>bogey</v>
      </c>
      <c r="H93" t="s">
        <v>125</v>
      </c>
      <c r="I93" s="25">
        <f>COUNTIF(E89:E97,"bogey")</f>
        <v>2</v>
      </c>
    </row>
    <row r="94" spans="2:9" x14ac:dyDescent="0.2">
      <c r="B94" s="31">
        <f t="shared" si="61"/>
        <v>15</v>
      </c>
      <c r="C94" s="31">
        <f t="shared" si="61"/>
        <v>3</v>
      </c>
      <c r="D94" s="32">
        <f t="shared" si="61"/>
        <v>3</v>
      </c>
      <c r="E94" s="31" t="str">
        <f t="shared" si="62"/>
        <v>Par</v>
      </c>
      <c r="H94" t="s">
        <v>126</v>
      </c>
      <c r="I94" s="25">
        <f>COUNTIF(E89:E97,"Double bogey")</f>
        <v>3</v>
      </c>
    </row>
    <row r="95" spans="2:9" x14ac:dyDescent="0.2">
      <c r="B95" s="31">
        <f t="shared" si="61"/>
        <v>16</v>
      </c>
      <c r="C95" s="31">
        <f t="shared" si="61"/>
        <v>5</v>
      </c>
      <c r="D95" s="32">
        <f t="shared" si="61"/>
        <v>7</v>
      </c>
      <c r="E95" s="31" t="str">
        <f t="shared" si="62"/>
        <v>Double bogey</v>
      </c>
      <c r="H95" t="s">
        <v>12</v>
      </c>
      <c r="I95" s="25">
        <f>COUNTIF(E89:E97,"Other")</f>
        <v>0</v>
      </c>
    </row>
    <row r="96" spans="2:9" x14ac:dyDescent="0.2">
      <c r="B96" s="31">
        <f t="shared" si="61"/>
        <v>17</v>
      </c>
      <c r="C96" s="31">
        <f t="shared" si="61"/>
        <v>4</v>
      </c>
      <c r="D96" s="32">
        <f t="shared" si="61"/>
        <v>4</v>
      </c>
      <c r="E96" s="31" t="str">
        <f t="shared" si="62"/>
        <v>Par</v>
      </c>
    </row>
    <row r="97" spans="2:9" x14ac:dyDescent="0.2">
      <c r="B97" s="31">
        <f t="shared" si="61"/>
        <v>18</v>
      </c>
      <c r="C97" s="31">
        <f t="shared" si="61"/>
        <v>5</v>
      </c>
      <c r="D97" s="32">
        <f t="shared" si="61"/>
        <v>5</v>
      </c>
      <c r="E97" s="31" t="str">
        <f t="shared" si="62"/>
        <v>Par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3">Z7</f>
        <v>1</v>
      </c>
      <c r="C100" s="31">
        <f t="shared" si="63"/>
        <v>4</v>
      </c>
      <c r="D100" s="32">
        <f t="shared" si="63"/>
        <v>4</v>
      </c>
      <c r="E100" s="31" t="str">
        <f t="shared" ref="E100:E108" si="64">IF(D100&lt;&gt;0,IF((D100-C100)=-1,"Birdie",IF((D100-C100)=-2,"Eagle",IF((D100-C100)=0,"Par",IF((D100-C100)=1,"bogey",IF((D100-C100)=2,"Double bogey","Other"))))),"  ")</f>
        <v>Par</v>
      </c>
      <c r="H100" s="33" t="s">
        <v>123</v>
      </c>
    </row>
    <row r="101" spans="2:9" x14ac:dyDescent="0.2">
      <c r="B101" s="31">
        <f t="shared" si="63"/>
        <v>2</v>
      </c>
      <c r="C101" s="31">
        <f t="shared" si="63"/>
        <v>4</v>
      </c>
      <c r="D101" s="32">
        <f t="shared" si="63"/>
        <v>4</v>
      </c>
      <c r="E101" s="31" t="str">
        <f t="shared" si="64"/>
        <v>Par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3"/>
        <v>3</v>
      </c>
      <c r="C102" s="31">
        <f t="shared" si="63"/>
        <v>4</v>
      </c>
      <c r="D102" s="32">
        <f t="shared" si="63"/>
        <v>4</v>
      </c>
      <c r="E102" s="31" t="str">
        <f t="shared" si="64"/>
        <v>Par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3"/>
        <v>4</v>
      </c>
      <c r="C103" s="31">
        <f t="shared" si="63"/>
        <v>4</v>
      </c>
      <c r="D103" s="32">
        <f t="shared" si="63"/>
        <v>4</v>
      </c>
      <c r="E103" s="31" t="str">
        <f t="shared" si="64"/>
        <v>Par</v>
      </c>
      <c r="H103" t="s">
        <v>9</v>
      </c>
      <c r="I103" s="25">
        <f>COUNTIF(E100:E108,"Par")</f>
        <v>6</v>
      </c>
    </row>
    <row r="104" spans="2:9" x14ac:dyDescent="0.2">
      <c r="B104" s="31">
        <f t="shared" si="63"/>
        <v>5</v>
      </c>
      <c r="C104" s="31">
        <f t="shared" si="63"/>
        <v>3</v>
      </c>
      <c r="D104" s="32">
        <f t="shared" si="63"/>
        <v>3</v>
      </c>
      <c r="E104" s="31" t="str">
        <f t="shared" si="64"/>
        <v>Par</v>
      </c>
      <c r="H104" t="s">
        <v>125</v>
      </c>
      <c r="I104" s="25">
        <f>COUNTIF(E100:E108,"bogey")</f>
        <v>3</v>
      </c>
    </row>
    <row r="105" spans="2:9" x14ac:dyDescent="0.2">
      <c r="B105" s="31">
        <f t="shared" si="63"/>
        <v>6</v>
      </c>
      <c r="C105" s="31">
        <f t="shared" si="63"/>
        <v>4</v>
      </c>
      <c r="D105" s="32">
        <f t="shared" si="63"/>
        <v>4</v>
      </c>
      <c r="E105" s="31" t="str">
        <f t="shared" si="64"/>
        <v>Par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3"/>
        <v>7</v>
      </c>
      <c r="C106" s="31">
        <f t="shared" si="63"/>
        <v>4</v>
      </c>
      <c r="D106" s="32">
        <f t="shared" si="63"/>
        <v>5</v>
      </c>
      <c r="E106" s="31" t="str">
        <f t="shared" si="64"/>
        <v>bogey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3"/>
        <v>8</v>
      </c>
      <c r="C107" s="31">
        <f t="shared" si="63"/>
        <v>3</v>
      </c>
      <c r="D107" s="32">
        <f t="shared" si="63"/>
        <v>4</v>
      </c>
      <c r="E107" s="31" t="str">
        <f t="shared" si="64"/>
        <v>bogey</v>
      </c>
    </row>
    <row r="108" spans="2:9" x14ac:dyDescent="0.2">
      <c r="B108" s="31">
        <f t="shared" si="63"/>
        <v>9</v>
      </c>
      <c r="C108" s="31">
        <f t="shared" si="63"/>
        <v>5</v>
      </c>
      <c r="D108" s="32">
        <f t="shared" si="63"/>
        <v>6</v>
      </c>
      <c r="E108" s="31" t="str">
        <f t="shared" si="64"/>
        <v>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5">AF7</f>
        <v>10</v>
      </c>
      <c r="C111" s="31">
        <f t="shared" si="65"/>
        <v>4</v>
      </c>
      <c r="D111" s="32">
        <f t="shared" si="65"/>
        <v>5</v>
      </c>
      <c r="E111" s="31" t="str">
        <f t="shared" ref="E111:E119" si="66">IF(D111&lt;&gt;0,IF((D111-C111)=-1,"Birdie",IF((D111-C111)=-2,"Eagle",IF((D111-C111)=0,"Par",IF((D111-C111)=1,"bogey",IF((D111-C111)=2,"Double bogey","Other"))))),"  ")</f>
        <v>bogey</v>
      </c>
      <c r="H111" s="33" t="s">
        <v>123</v>
      </c>
    </row>
    <row r="112" spans="2:9" x14ac:dyDescent="0.2">
      <c r="B112" s="31">
        <f t="shared" si="65"/>
        <v>11</v>
      </c>
      <c r="C112" s="31">
        <f t="shared" si="65"/>
        <v>4</v>
      </c>
      <c r="D112" s="32">
        <f t="shared" si="65"/>
        <v>4</v>
      </c>
      <c r="E112" s="31" t="str">
        <f t="shared" si="66"/>
        <v>Par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5"/>
        <v>12</v>
      </c>
      <c r="C113" s="31">
        <f t="shared" si="65"/>
        <v>3</v>
      </c>
      <c r="D113" s="32">
        <f t="shared" si="65"/>
        <v>3</v>
      </c>
      <c r="E113" s="31" t="str">
        <f t="shared" si="66"/>
        <v>Par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5"/>
        <v>13</v>
      </c>
      <c r="C114" s="31">
        <f t="shared" si="65"/>
        <v>4</v>
      </c>
      <c r="D114" s="32">
        <f t="shared" si="65"/>
        <v>4</v>
      </c>
      <c r="E114" s="31" t="str">
        <f t="shared" si="66"/>
        <v>Par</v>
      </c>
      <c r="H114" t="s">
        <v>9</v>
      </c>
      <c r="I114" s="25">
        <f>COUNTIF(E111:E119,"Par")</f>
        <v>5</v>
      </c>
    </row>
    <row r="115" spans="2:9" x14ac:dyDescent="0.2">
      <c r="B115" s="31">
        <f t="shared" si="65"/>
        <v>14</v>
      </c>
      <c r="C115" s="31">
        <f t="shared" si="65"/>
        <v>4</v>
      </c>
      <c r="D115" s="32">
        <f t="shared" si="65"/>
        <v>5</v>
      </c>
      <c r="E115" s="31" t="str">
        <f t="shared" si="66"/>
        <v>bogey</v>
      </c>
      <c r="H115" t="s">
        <v>125</v>
      </c>
      <c r="I115" s="25">
        <f>COUNTIF(E111:E119,"bogey")</f>
        <v>3</v>
      </c>
    </row>
    <row r="116" spans="2:9" x14ac:dyDescent="0.2">
      <c r="B116" s="31">
        <f t="shared" si="65"/>
        <v>15</v>
      </c>
      <c r="C116" s="31">
        <f t="shared" si="65"/>
        <v>3</v>
      </c>
      <c r="D116" s="32">
        <f t="shared" si="65"/>
        <v>3</v>
      </c>
      <c r="E116" s="31" t="str">
        <f t="shared" si="66"/>
        <v>Par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5"/>
        <v>16</v>
      </c>
      <c r="C117" s="31">
        <f t="shared" si="65"/>
        <v>5</v>
      </c>
      <c r="D117" s="32">
        <f t="shared" si="65"/>
        <v>8</v>
      </c>
      <c r="E117" s="31" t="str">
        <f t="shared" si="66"/>
        <v>Other</v>
      </c>
      <c r="H117" t="s">
        <v>12</v>
      </c>
      <c r="I117" s="25">
        <f>COUNTIF(E111:E119,"Other")</f>
        <v>1</v>
      </c>
    </row>
    <row r="118" spans="2:9" x14ac:dyDescent="0.2">
      <c r="B118" s="31">
        <f t="shared" si="65"/>
        <v>17</v>
      </c>
      <c r="C118" s="31">
        <f t="shared" si="65"/>
        <v>4</v>
      </c>
      <c r="D118" s="32">
        <f t="shared" si="65"/>
        <v>5</v>
      </c>
      <c r="E118" s="31" t="str">
        <f t="shared" si="66"/>
        <v>bogey</v>
      </c>
    </row>
    <row r="119" spans="2:9" x14ac:dyDescent="0.2">
      <c r="B119" s="31">
        <f t="shared" si="65"/>
        <v>18</v>
      </c>
      <c r="C119" s="31">
        <f t="shared" si="65"/>
        <v>5</v>
      </c>
      <c r="D119" s="32">
        <f t="shared" si="65"/>
        <v>5</v>
      </c>
      <c r="E119" s="31" t="str">
        <f t="shared" si="66"/>
        <v>Par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7">AL7</f>
        <v>1</v>
      </c>
      <c r="C122" s="31">
        <f t="shared" si="67"/>
        <v>4</v>
      </c>
      <c r="D122" s="32">
        <f t="shared" si="67"/>
        <v>0</v>
      </c>
      <c r="E122" s="31" t="str">
        <f t="shared" ref="E122:E130" si="68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67"/>
        <v>2</v>
      </c>
      <c r="C123" s="31">
        <f t="shared" si="67"/>
        <v>4</v>
      </c>
      <c r="D123" s="32">
        <f t="shared" si="67"/>
        <v>0</v>
      </c>
      <c r="E123" s="31" t="str">
        <f t="shared" si="68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7"/>
        <v>3</v>
      </c>
      <c r="C124" s="31">
        <f t="shared" si="67"/>
        <v>4</v>
      </c>
      <c r="D124" s="32">
        <f t="shared" si="67"/>
        <v>0</v>
      </c>
      <c r="E124" s="31" t="str">
        <f t="shared" si="68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7"/>
        <v>4</v>
      </c>
      <c r="C125" s="31">
        <f t="shared" si="67"/>
        <v>4</v>
      </c>
      <c r="D125" s="32">
        <f t="shared" si="67"/>
        <v>0</v>
      </c>
      <c r="E125" s="31" t="str">
        <f t="shared" si="68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7"/>
        <v>5</v>
      </c>
      <c r="C126" s="31">
        <f t="shared" si="67"/>
        <v>3</v>
      </c>
      <c r="D126" s="32">
        <f t="shared" si="67"/>
        <v>0</v>
      </c>
      <c r="E126" s="31" t="str">
        <f t="shared" si="68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67"/>
        <v>6</v>
      </c>
      <c r="C127" s="31">
        <f t="shared" si="67"/>
        <v>4</v>
      </c>
      <c r="D127" s="32">
        <f t="shared" si="67"/>
        <v>0</v>
      </c>
      <c r="E127" s="31" t="str">
        <f t="shared" si="68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7"/>
        <v>7</v>
      </c>
      <c r="C128" s="31">
        <f t="shared" si="67"/>
        <v>4</v>
      </c>
      <c r="D128" s="32">
        <f t="shared" si="67"/>
        <v>0</v>
      </c>
      <c r="E128" s="31" t="str">
        <f t="shared" si="68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7"/>
        <v>8</v>
      </c>
      <c r="C129" s="31">
        <f t="shared" si="67"/>
        <v>3</v>
      </c>
      <c r="D129" s="32">
        <f t="shared" si="67"/>
        <v>0</v>
      </c>
      <c r="E129" s="31" t="str">
        <f t="shared" si="68"/>
        <v xml:space="preserve">  </v>
      </c>
    </row>
    <row r="130" spans="2:9" x14ac:dyDescent="0.2">
      <c r="B130" s="31">
        <f t="shared" si="67"/>
        <v>9</v>
      </c>
      <c r="C130" s="31">
        <f t="shared" si="67"/>
        <v>5</v>
      </c>
      <c r="D130" s="32">
        <f t="shared" si="67"/>
        <v>0</v>
      </c>
      <c r="E130" s="31" t="str">
        <f t="shared" si="68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9">AR7</f>
        <v>10</v>
      </c>
      <c r="C133" s="31">
        <f t="shared" si="69"/>
        <v>4</v>
      </c>
      <c r="D133" s="32">
        <f t="shared" si="69"/>
        <v>5</v>
      </c>
      <c r="E133" s="31" t="str">
        <f t="shared" ref="E133:E141" si="70">IF(D133&lt;&gt;0,IF((D133-C133)=-1,"Birdie",IF((D133-C133)=-2,"Eagle",IF((D133-C133)=0,"Par",IF((D133-C133)=1,"bogey",IF((D133-C133)=2,"Double bogey","Other"))))),"  ")</f>
        <v>bogey</v>
      </c>
      <c r="H133" s="33" t="s">
        <v>123</v>
      </c>
    </row>
    <row r="134" spans="2:9" x14ac:dyDescent="0.2">
      <c r="B134" s="31">
        <f t="shared" si="69"/>
        <v>11</v>
      </c>
      <c r="C134" s="31">
        <f t="shared" si="69"/>
        <v>4</v>
      </c>
      <c r="D134" s="32">
        <f t="shared" si="69"/>
        <v>4</v>
      </c>
      <c r="E134" s="31" t="str">
        <f t="shared" si="70"/>
        <v>Par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9"/>
        <v>12</v>
      </c>
      <c r="C135" s="31">
        <f t="shared" si="69"/>
        <v>3</v>
      </c>
      <c r="D135" s="32">
        <f t="shared" si="69"/>
        <v>4</v>
      </c>
      <c r="E135" s="31" t="str">
        <f t="shared" si="70"/>
        <v>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9"/>
        <v>13</v>
      </c>
      <c r="C136" s="31">
        <f t="shared" si="69"/>
        <v>4</v>
      </c>
      <c r="D136" s="32">
        <f t="shared" si="69"/>
        <v>4</v>
      </c>
      <c r="E136" s="31" t="str">
        <f t="shared" si="70"/>
        <v>Par</v>
      </c>
      <c r="H136" t="s">
        <v>9</v>
      </c>
      <c r="I136" s="25">
        <f>COUNTIF(E133:E141,"Par")</f>
        <v>5</v>
      </c>
    </row>
    <row r="137" spans="2:9" x14ac:dyDescent="0.2">
      <c r="B137" s="31">
        <f t="shared" si="69"/>
        <v>14</v>
      </c>
      <c r="C137" s="31">
        <f t="shared" si="69"/>
        <v>4</v>
      </c>
      <c r="D137" s="32">
        <f t="shared" si="69"/>
        <v>5</v>
      </c>
      <c r="E137" s="31" t="str">
        <f t="shared" si="70"/>
        <v>bogey</v>
      </c>
      <c r="H137" t="s">
        <v>125</v>
      </c>
      <c r="I137" s="25">
        <f>COUNTIF(E133:E141,"bogey")</f>
        <v>4</v>
      </c>
    </row>
    <row r="138" spans="2:9" x14ac:dyDescent="0.2">
      <c r="B138" s="31">
        <f t="shared" si="69"/>
        <v>15</v>
      </c>
      <c r="C138" s="31">
        <f t="shared" si="69"/>
        <v>3</v>
      </c>
      <c r="D138" s="32">
        <f t="shared" si="69"/>
        <v>3</v>
      </c>
      <c r="E138" s="31" t="str">
        <f t="shared" si="70"/>
        <v>Par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9"/>
        <v>16</v>
      </c>
      <c r="C139" s="31">
        <f t="shared" si="69"/>
        <v>5</v>
      </c>
      <c r="D139" s="32">
        <f t="shared" si="69"/>
        <v>5</v>
      </c>
      <c r="E139" s="31" t="str">
        <f t="shared" si="70"/>
        <v>Par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9"/>
        <v>17</v>
      </c>
      <c r="C140" s="31">
        <f t="shared" si="69"/>
        <v>4</v>
      </c>
      <c r="D140" s="32">
        <f t="shared" si="69"/>
        <v>5</v>
      </c>
      <c r="E140" s="31" t="str">
        <f t="shared" si="70"/>
        <v>bogey</v>
      </c>
    </row>
    <row r="141" spans="2:9" x14ac:dyDescent="0.2">
      <c r="B141" s="31">
        <f t="shared" si="69"/>
        <v>18</v>
      </c>
      <c r="C141" s="31">
        <f t="shared" si="69"/>
        <v>5</v>
      </c>
      <c r="D141" s="32">
        <f t="shared" si="69"/>
        <v>5</v>
      </c>
      <c r="E141" s="31" t="str">
        <f t="shared" si="70"/>
        <v>Par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1">AX7</f>
        <v>10</v>
      </c>
      <c r="C144" s="31">
        <f t="shared" si="71"/>
        <v>4</v>
      </c>
      <c r="D144" s="32">
        <f t="shared" si="71"/>
        <v>0</v>
      </c>
      <c r="E144" s="31" t="str">
        <f t="shared" ref="E144:E152" si="72">IF(D144&lt;&gt;0,IF((D144-C144)=-1,"Birdie",IF((D144-C144)=-2,"Eagle",IF((D144-C144)=0,"Par",IF((D144-C144)=1,"bogey",IF((D144-C144)=2,"Double bogey","Other"))))),"  ")</f>
        <v xml:space="preserve">  </v>
      </c>
      <c r="H144" s="33" t="s">
        <v>123</v>
      </c>
    </row>
    <row r="145" spans="2:9" x14ac:dyDescent="0.2">
      <c r="B145" s="31">
        <f t="shared" si="71"/>
        <v>11</v>
      </c>
      <c r="C145" s="31">
        <f t="shared" si="71"/>
        <v>4</v>
      </c>
      <c r="D145" s="32">
        <f t="shared" si="71"/>
        <v>0</v>
      </c>
      <c r="E145" s="31" t="str">
        <f t="shared" si="72"/>
        <v xml:space="preserve">  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1"/>
        <v>12</v>
      </c>
      <c r="C146" s="31">
        <f t="shared" si="71"/>
        <v>3</v>
      </c>
      <c r="D146" s="32">
        <f t="shared" si="71"/>
        <v>0</v>
      </c>
      <c r="E146" s="31" t="str">
        <f t="shared" si="72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1"/>
        <v>13</v>
      </c>
      <c r="C147" s="31">
        <f t="shared" si="71"/>
        <v>4</v>
      </c>
      <c r="D147" s="32">
        <f t="shared" si="71"/>
        <v>0</v>
      </c>
      <c r="E147" s="31" t="str">
        <f t="shared" si="72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1"/>
        <v>14</v>
      </c>
      <c r="C148" s="31">
        <f t="shared" si="71"/>
        <v>4</v>
      </c>
      <c r="D148" s="32">
        <f t="shared" si="71"/>
        <v>0</v>
      </c>
      <c r="E148" s="31" t="str">
        <f t="shared" si="72"/>
        <v xml:space="preserve">  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71"/>
        <v>15</v>
      </c>
      <c r="C149" s="31">
        <f t="shared" si="71"/>
        <v>3</v>
      </c>
      <c r="D149" s="32">
        <f t="shared" si="71"/>
        <v>0</v>
      </c>
      <c r="E149" s="31" t="str">
        <f t="shared" si="72"/>
        <v xml:space="preserve">  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71"/>
        <v>16</v>
      </c>
      <c r="C150" s="31">
        <f t="shared" si="71"/>
        <v>5</v>
      </c>
      <c r="D150" s="32">
        <f t="shared" si="71"/>
        <v>0</v>
      </c>
      <c r="E150" s="31" t="str">
        <f t="shared" si="72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1"/>
        <v>17</v>
      </c>
      <c r="C151" s="31">
        <f t="shared" si="71"/>
        <v>4</v>
      </c>
      <c r="D151" s="32">
        <f t="shared" si="71"/>
        <v>0</v>
      </c>
      <c r="E151" s="31" t="str">
        <f t="shared" si="72"/>
        <v xml:space="preserve">  </v>
      </c>
    </row>
    <row r="152" spans="2:9" x14ac:dyDescent="0.2">
      <c r="B152" s="31">
        <f t="shared" si="71"/>
        <v>18</v>
      </c>
      <c r="C152" s="31">
        <f t="shared" si="71"/>
        <v>5</v>
      </c>
      <c r="D152" s="32">
        <f t="shared" si="71"/>
        <v>0</v>
      </c>
      <c r="E152" s="31" t="str">
        <f t="shared" si="72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3">BD7</f>
        <v>1</v>
      </c>
      <c r="C155" s="31">
        <f t="shared" si="73"/>
        <v>4</v>
      </c>
      <c r="D155" s="32">
        <f t="shared" si="73"/>
        <v>5</v>
      </c>
      <c r="E155" s="31" t="str">
        <f t="shared" ref="E155:E163" si="74">IF(D155&lt;&gt;0,IF((D155-C155)=-1,"Birdie",IF((D155-C155)=-2,"Eagle",IF((D155-C155)=0,"Par",IF((D155-C155)=1,"bogey",IF((D155-C155)=2,"Double bogey","Other"))))),"  ")</f>
        <v>bogey</v>
      </c>
      <c r="H155" s="33" t="s">
        <v>123</v>
      </c>
    </row>
    <row r="156" spans="2:9" x14ac:dyDescent="0.2">
      <c r="B156" s="31">
        <f t="shared" si="73"/>
        <v>2</v>
      </c>
      <c r="C156" s="31">
        <f t="shared" si="73"/>
        <v>4</v>
      </c>
      <c r="D156" s="32">
        <f t="shared" si="73"/>
        <v>6</v>
      </c>
      <c r="E156" s="31" t="str">
        <f t="shared" si="74"/>
        <v>Double bogey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3"/>
        <v>3</v>
      </c>
      <c r="C157" s="31">
        <f t="shared" si="73"/>
        <v>4</v>
      </c>
      <c r="D157" s="32">
        <f t="shared" si="73"/>
        <v>4</v>
      </c>
      <c r="E157" s="31" t="str">
        <f t="shared" si="74"/>
        <v>Par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3"/>
        <v>4</v>
      </c>
      <c r="C158" s="31">
        <f t="shared" si="73"/>
        <v>4</v>
      </c>
      <c r="D158" s="32">
        <f t="shared" si="73"/>
        <v>4</v>
      </c>
      <c r="E158" s="31" t="str">
        <f t="shared" si="74"/>
        <v>Par</v>
      </c>
      <c r="H158" t="s">
        <v>9</v>
      </c>
      <c r="I158" s="25">
        <f>COUNTIF(E155:E163,"Par")</f>
        <v>3</v>
      </c>
    </row>
    <row r="159" spans="2:9" x14ac:dyDescent="0.2">
      <c r="B159" s="31">
        <f t="shared" si="73"/>
        <v>5</v>
      </c>
      <c r="C159" s="31">
        <f t="shared" si="73"/>
        <v>3</v>
      </c>
      <c r="D159" s="32">
        <f t="shared" si="73"/>
        <v>4</v>
      </c>
      <c r="E159" s="31" t="str">
        <f t="shared" si="74"/>
        <v>bogey</v>
      </c>
      <c r="H159" t="s">
        <v>125</v>
      </c>
      <c r="I159" s="25">
        <f>COUNTIF(E155:E163,"bogey")</f>
        <v>5</v>
      </c>
    </row>
    <row r="160" spans="2:9" x14ac:dyDescent="0.2">
      <c r="B160" s="31">
        <f t="shared" si="73"/>
        <v>6</v>
      </c>
      <c r="C160" s="31">
        <f t="shared" si="73"/>
        <v>4</v>
      </c>
      <c r="D160" s="32">
        <f t="shared" si="73"/>
        <v>5</v>
      </c>
      <c r="E160" s="31" t="str">
        <f t="shared" si="74"/>
        <v>bogey</v>
      </c>
      <c r="H160" t="s">
        <v>126</v>
      </c>
      <c r="I160" s="25">
        <f>COUNTIF(E155:E163,"Double bogey")</f>
        <v>1</v>
      </c>
    </row>
    <row r="161" spans="2:9" x14ac:dyDescent="0.2">
      <c r="B161" s="31">
        <f t="shared" si="73"/>
        <v>7</v>
      </c>
      <c r="C161" s="31">
        <f t="shared" si="73"/>
        <v>4</v>
      </c>
      <c r="D161" s="32">
        <f t="shared" si="73"/>
        <v>5</v>
      </c>
      <c r="E161" s="31" t="str">
        <f t="shared" si="74"/>
        <v>bogey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3"/>
        <v>8</v>
      </c>
      <c r="C162" s="31">
        <f t="shared" si="73"/>
        <v>3</v>
      </c>
      <c r="D162" s="32">
        <f t="shared" si="73"/>
        <v>4</v>
      </c>
      <c r="E162" s="31" t="str">
        <f t="shared" si="74"/>
        <v>bogey</v>
      </c>
    </row>
    <row r="163" spans="2:9" x14ac:dyDescent="0.2">
      <c r="B163" s="31">
        <f t="shared" si="73"/>
        <v>9</v>
      </c>
      <c r="C163" s="31">
        <f t="shared" si="73"/>
        <v>5</v>
      </c>
      <c r="D163" s="32">
        <f t="shared" si="73"/>
        <v>5</v>
      </c>
      <c r="E163" s="31" t="str">
        <f t="shared" si="74"/>
        <v>Par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5">BJ7</f>
        <v>10</v>
      </c>
      <c r="C166" s="31">
        <f t="shared" si="75"/>
        <v>4</v>
      </c>
      <c r="D166" s="32">
        <f t="shared" si="75"/>
        <v>4</v>
      </c>
      <c r="E166" s="31" t="str">
        <f t="shared" ref="E166:E174" si="76">IF(D166&lt;&gt;0,IF((D166-C166)=-1,"Birdie",IF((D166-C166)=-2,"Eagle",IF((D166-C166)=0,"Par",IF((D166-C166)=1,"bogey",IF((D166-C166)=2,"Double bogey","Other"))))),"  ")</f>
        <v>Par</v>
      </c>
      <c r="H166" s="33" t="s">
        <v>123</v>
      </c>
    </row>
    <row r="167" spans="2:9" x14ac:dyDescent="0.2">
      <c r="B167" s="31">
        <f t="shared" si="75"/>
        <v>11</v>
      </c>
      <c r="C167" s="31">
        <f t="shared" si="75"/>
        <v>4</v>
      </c>
      <c r="D167" s="32">
        <f t="shared" si="75"/>
        <v>4</v>
      </c>
      <c r="E167" s="31" t="str">
        <f t="shared" si="76"/>
        <v>Par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5"/>
        <v>12</v>
      </c>
      <c r="C168" s="31">
        <f t="shared" si="75"/>
        <v>3</v>
      </c>
      <c r="D168" s="32">
        <f t="shared" si="75"/>
        <v>4</v>
      </c>
      <c r="E168" s="31" t="str">
        <f t="shared" si="76"/>
        <v>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5"/>
        <v>13</v>
      </c>
      <c r="C169" s="31">
        <f t="shared" si="75"/>
        <v>4</v>
      </c>
      <c r="D169" s="32">
        <f t="shared" si="75"/>
        <v>5</v>
      </c>
      <c r="E169" s="31" t="str">
        <f t="shared" si="76"/>
        <v>bogey</v>
      </c>
      <c r="H169" t="s">
        <v>9</v>
      </c>
      <c r="I169" s="25">
        <f>COUNTIF(E166:E174,"Par")</f>
        <v>2</v>
      </c>
    </row>
    <row r="170" spans="2:9" x14ac:dyDescent="0.2">
      <c r="B170" s="31">
        <f t="shared" si="75"/>
        <v>14</v>
      </c>
      <c r="C170" s="31">
        <f t="shared" si="75"/>
        <v>4</v>
      </c>
      <c r="D170" s="32">
        <f t="shared" si="75"/>
        <v>6</v>
      </c>
      <c r="E170" s="31" t="str">
        <f t="shared" si="76"/>
        <v>Double bogey</v>
      </c>
      <c r="H170" t="s">
        <v>125</v>
      </c>
      <c r="I170" s="25">
        <f>COUNTIF(E166:E174,"bogey")</f>
        <v>3</v>
      </c>
    </row>
    <row r="171" spans="2:9" x14ac:dyDescent="0.2">
      <c r="B171" s="31">
        <f t="shared" si="75"/>
        <v>15</v>
      </c>
      <c r="C171" s="31">
        <f t="shared" si="75"/>
        <v>3</v>
      </c>
      <c r="D171" s="32">
        <f t="shared" si="75"/>
        <v>5</v>
      </c>
      <c r="E171" s="31" t="str">
        <f t="shared" si="76"/>
        <v>Double bogey</v>
      </c>
      <c r="H171" t="s">
        <v>126</v>
      </c>
      <c r="I171" s="25">
        <f>COUNTIF(E166:E174,"Double bogey")</f>
        <v>4</v>
      </c>
    </row>
    <row r="172" spans="2:9" x14ac:dyDescent="0.2">
      <c r="B172" s="31">
        <f t="shared" si="75"/>
        <v>16</v>
      </c>
      <c r="C172" s="31">
        <f t="shared" si="75"/>
        <v>5</v>
      </c>
      <c r="D172" s="32">
        <f t="shared" si="75"/>
        <v>7</v>
      </c>
      <c r="E172" s="31" t="str">
        <f t="shared" si="76"/>
        <v>Double bogey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5"/>
        <v>17</v>
      </c>
      <c r="C173" s="31">
        <f t="shared" si="75"/>
        <v>4</v>
      </c>
      <c r="D173" s="32">
        <f t="shared" si="75"/>
        <v>6</v>
      </c>
      <c r="E173" s="31" t="str">
        <f t="shared" si="76"/>
        <v>Double bogey</v>
      </c>
    </row>
    <row r="174" spans="2:9" x14ac:dyDescent="0.2">
      <c r="B174" s="31">
        <f t="shared" si="75"/>
        <v>18</v>
      </c>
      <c r="C174" s="31">
        <f t="shared" si="75"/>
        <v>5</v>
      </c>
      <c r="D174" s="32">
        <f t="shared" si="75"/>
        <v>6</v>
      </c>
      <c r="E174" s="31" t="str">
        <f t="shared" si="76"/>
        <v>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7">BP7</f>
        <v>1</v>
      </c>
      <c r="C177" s="31">
        <f t="shared" si="77"/>
        <v>4</v>
      </c>
      <c r="D177" s="32">
        <f t="shared" si="77"/>
        <v>5</v>
      </c>
      <c r="E177" s="31" t="str">
        <f t="shared" ref="E177:E185" si="78">IF(D177&lt;&gt;0,IF((D177-C177)=-1,"Birdie",IF((D177-C177)=-2,"Eagle",IF((D177-C177)=0,"Par",IF((D177-C177)=1,"bogey",IF((D177-C177)=2,"Double bogey","Other"))))),"  ")</f>
        <v>bogey</v>
      </c>
      <c r="H177" s="33" t="s">
        <v>123</v>
      </c>
    </row>
    <row r="178" spans="2:9" x14ac:dyDescent="0.2">
      <c r="B178" s="31">
        <f t="shared" si="77"/>
        <v>2</v>
      </c>
      <c r="C178" s="31">
        <f t="shared" si="77"/>
        <v>4</v>
      </c>
      <c r="D178" s="32">
        <f t="shared" si="77"/>
        <v>4</v>
      </c>
      <c r="E178" s="31" t="str">
        <f t="shared" si="78"/>
        <v>Par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7"/>
        <v>3</v>
      </c>
      <c r="C179" s="31">
        <f t="shared" si="77"/>
        <v>4</v>
      </c>
      <c r="D179" s="32">
        <f t="shared" si="77"/>
        <v>4</v>
      </c>
      <c r="E179" s="31" t="str">
        <f t="shared" si="78"/>
        <v>Par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7"/>
        <v>4</v>
      </c>
      <c r="C180" s="31">
        <f t="shared" si="77"/>
        <v>4</v>
      </c>
      <c r="D180" s="32">
        <f t="shared" si="77"/>
        <v>4</v>
      </c>
      <c r="E180" s="31" t="str">
        <f t="shared" si="78"/>
        <v>Par</v>
      </c>
      <c r="H180" t="s">
        <v>9</v>
      </c>
      <c r="I180" s="25">
        <f>COUNTIF(E177:E185,"Par")</f>
        <v>5</v>
      </c>
    </row>
    <row r="181" spans="2:9" x14ac:dyDescent="0.2">
      <c r="B181" s="31">
        <f t="shared" si="77"/>
        <v>5</v>
      </c>
      <c r="C181" s="31">
        <f t="shared" si="77"/>
        <v>3</v>
      </c>
      <c r="D181" s="32">
        <f t="shared" si="77"/>
        <v>3</v>
      </c>
      <c r="E181" s="31" t="str">
        <f t="shared" si="78"/>
        <v>Par</v>
      </c>
      <c r="H181" t="s">
        <v>125</v>
      </c>
      <c r="I181" s="25">
        <f>COUNTIF(E177:E185,"bogey")</f>
        <v>4</v>
      </c>
    </row>
    <row r="182" spans="2:9" x14ac:dyDescent="0.2">
      <c r="B182" s="31">
        <f t="shared" si="77"/>
        <v>6</v>
      </c>
      <c r="C182" s="31">
        <f t="shared" si="77"/>
        <v>4</v>
      </c>
      <c r="D182" s="32">
        <f t="shared" si="77"/>
        <v>4</v>
      </c>
      <c r="E182" s="31" t="str">
        <f t="shared" si="78"/>
        <v>Par</v>
      </c>
      <c r="H182" t="s">
        <v>126</v>
      </c>
      <c r="I182" s="25">
        <f>COUNTIF(E177:E185,"Double bogey")</f>
        <v>0</v>
      </c>
    </row>
    <row r="183" spans="2:9" x14ac:dyDescent="0.2">
      <c r="B183" s="31">
        <f t="shared" si="77"/>
        <v>7</v>
      </c>
      <c r="C183" s="31">
        <f t="shared" si="77"/>
        <v>4</v>
      </c>
      <c r="D183" s="32">
        <f t="shared" si="77"/>
        <v>5</v>
      </c>
      <c r="E183" s="31" t="str">
        <f t="shared" si="78"/>
        <v>bogey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7"/>
        <v>8</v>
      </c>
      <c r="C184" s="31">
        <f t="shared" si="77"/>
        <v>3</v>
      </c>
      <c r="D184" s="32">
        <f t="shared" si="77"/>
        <v>4</v>
      </c>
      <c r="E184" s="31" t="str">
        <f t="shared" si="78"/>
        <v>bogey</v>
      </c>
    </row>
    <row r="185" spans="2:9" x14ac:dyDescent="0.2">
      <c r="B185" s="31">
        <f t="shared" si="77"/>
        <v>9</v>
      </c>
      <c r="C185" s="31">
        <f t="shared" si="77"/>
        <v>5</v>
      </c>
      <c r="D185" s="32">
        <f t="shared" si="77"/>
        <v>6</v>
      </c>
      <c r="E185" s="31" t="str">
        <f t="shared" si="78"/>
        <v>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9">BV7</f>
        <v>10</v>
      </c>
      <c r="C188" s="31">
        <f t="shared" si="79"/>
        <v>4</v>
      </c>
      <c r="D188" s="32">
        <f t="shared" si="79"/>
        <v>5</v>
      </c>
      <c r="E188" s="31" t="str">
        <f t="shared" ref="E188:E196" si="80">IF(D188&lt;&gt;0,IF((D188-C188)=-1,"Birdie",IF((D188-C188)=-2,"Eagle",IF((D188-C188)=0,"Par",IF((D188-C188)=1,"bogey",IF((D188-C188)=2,"Double bogey","Other"))))),"  ")</f>
        <v>bogey</v>
      </c>
      <c r="H188" s="33" t="s">
        <v>123</v>
      </c>
    </row>
    <row r="189" spans="2:9" x14ac:dyDescent="0.2">
      <c r="B189" s="31">
        <f t="shared" si="79"/>
        <v>11</v>
      </c>
      <c r="C189" s="31">
        <f t="shared" si="79"/>
        <v>4</v>
      </c>
      <c r="D189" s="32">
        <f t="shared" si="79"/>
        <v>4</v>
      </c>
      <c r="E189" s="31" t="str">
        <f t="shared" si="80"/>
        <v>Par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9"/>
        <v>12</v>
      </c>
      <c r="C190" s="31">
        <f t="shared" si="79"/>
        <v>3</v>
      </c>
      <c r="D190" s="32">
        <f t="shared" si="79"/>
        <v>5</v>
      </c>
      <c r="E190" s="31" t="str">
        <f t="shared" si="80"/>
        <v>Double 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9"/>
        <v>13</v>
      </c>
      <c r="C191" s="31">
        <f t="shared" si="79"/>
        <v>4</v>
      </c>
      <c r="D191" s="32">
        <f t="shared" si="79"/>
        <v>4</v>
      </c>
      <c r="E191" s="31" t="str">
        <f t="shared" si="80"/>
        <v>Par</v>
      </c>
      <c r="H191" t="s">
        <v>9</v>
      </c>
      <c r="I191" s="25">
        <f>COUNTIF(E188:E196,"Par")</f>
        <v>4</v>
      </c>
    </row>
    <row r="192" spans="2:9" x14ac:dyDescent="0.2">
      <c r="B192" s="31">
        <f t="shared" si="79"/>
        <v>14</v>
      </c>
      <c r="C192" s="31">
        <f t="shared" si="79"/>
        <v>4</v>
      </c>
      <c r="D192" s="32">
        <f t="shared" si="79"/>
        <v>5</v>
      </c>
      <c r="E192" s="31" t="str">
        <f t="shared" si="80"/>
        <v>bogey</v>
      </c>
      <c r="H192" t="s">
        <v>125</v>
      </c>
      <c r="I192" s="25">
        <f>COUNTIF(E188:E196,"bogey")</f>
        <v>4</v>
      </c>
    </row>
    <row r="193" spans="2:9" x14ac:dyDescent="0.2">
      <c r="B193" s="31">
        <f t="shared" si="79"/>
        <v>15</v>
      </c>
      <c r="C193" s="31">
        <f t="shared" si="79"/>
        <v>3</v>
      </c>
      <c r="D193" s="32">
        <f t="shared" si="79"/>
        <v>3</v>
      </c>
      <c r="E193" s="31" t="str">
        <f t="shared" si="80"/>
        <v>Par</v>
      </c>
      <c r="H193" t="s">
        <v>126</v>
      </c>
      <c r="I193" s="25">
        <f>COUNTIF(E188:E196,"Double bogey")</f>
        <v>1</v>
      </c>
    </row>
    <row r="194" spans="2:9" x14ac:dyDescent="0.2">
      <c r="B194" s="31">
        <f t="shared" si="79"/>
        <v>16</v>
      </c>
      <c r="C194" s="31">
        <f t="shared" si="79"/>
        <v>5</v>
      </c>
      <c r="D194" s="32">
        <f t="shared" si="79"/>
        <v>6</v>
      </c>
      <c r="E194" s="31" t="str">
        <f t="shared" si="80"/>
        <v>bogey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9"/>
        <v>17</v>
      </c>
      <c r="C195" s="31">
        <f t="shared" si="79"/>
        <v>4</v>
      </c>
      <c r="D195" s="32">
        <f t="shared" si="79"/>
        <v>4</v>
      </c>
      <c r="E195" s="31" t="str">
        <f t="shared" si="80"/>
        <v>Par</v>
      </c>
    </row>
    <row r="196" spans="2:9" x14ac:dyDescent="0.2">
      <c r="B196" s="31">
        <f t="shared" si="79"/>
        <v>18</v>
      </c>
      <c r="C196" s="31">
        <f t="shared" si="79"/>
        <v>5</v>
      </c>
      <c r="D196" s="32">
        <f t="shared" si="79"/>
        <v>6</v>
      </c>
      <c r="E196" s="31" t="str">
        <f t="shared" si="80"/>
        <v>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1">CB7</f>
        <v>1</v>
      </c>
      <c r="C199" s="31">
        <f t="shared" si="81"/>
        <v>4</v>
      </c>
      <c r="D199" s="32">
        <f t="shared" si="81"/>
        <v>5</v>
      </c>
      <c r="E199" s="31" t="str">
        <f t="shared" ref="E199:E207" si="82">IF(D199&lt;&gt;0,IF((D199-C199)=-1,"Birdie",IF((D199-C199)=-2,"Eagle",IF((D199-C199)=0,"Par",IF((D199-C199)=1,"bogey",IF((D199-C199)=2,"Double bogey","Other"))))),"  ")</f>
        <v>bogey</v>
      </c>
      <c r="H199" s="33" t="s">
        <v>123</v>
      </c>
    </row>
    <row r="200" spans="2:9" x14ac:dyDescent="0.2">
      <c r="B200" s="31">
        <f t="shared" si="81"/>
        <v>2</v>
      </c>
      <c r="C200" s="31">
        <f t="shared" si="81"/>
        <v>4</v>
      </c>
      <c r="D200" s="32">
        <f t="shared" si="81"/>
        <v>6</v>
      </c>
      <c r="E200" s="31" t="str">
        <f t="shared" si="82"/>
        <v>Double bogey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1"/>
        <v>3</v>
      </c>
      <c r="C201" s="31">
        <f t="shared" si="81"/>
        <v>4</v>
      </c>
      <c r="D201" s="32">
        <f t="shared" si="81"/>
        <v>4</v>
      </c>
      <c r="E201" s="31" t="str">
        <f t="shared" si="82"/>
        <v>Par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1"/>
        <v>4</v>
      </c>
      <c r="C202" s="31">
        <f t="shared" si="81"/>
        <v>4</v>
      </c>
      <c r="D202" s="32">
        <f t="shared" si="81"/>
        <v>4</v>
      </c>
      <c r="E202" s="31" t="str">
        <f t="shared" si="82"/>
        <v>Par</v>
      </c>
      <c r="H202" t="s">
        <v>9</v>
      </c>
      <c r="I202" s="25">
        <f>COUNTIF(E199:E207,"Par")</f>
        <v>6</v>
      </c>
    </row>
    <row r="203" spans="2:9" x14ac:dyDescent="0.2">
      <c r="B203" s="31">
        <f t="shared" si="81"/>
        <v>5</v>
      </c>
      <c r="C203" s="31">
        <f t="shared" si="81"/>
        <v>3</v>
      </c>
      <c r="D203" s="32">
        <f t="shared" si="81"/>
        <v>3</v>
      </c>
      <c r="E203" s="31" t="str">
        <f t="shared" si="82"/>
        <v>Par</v>
      </c>
      <c r="H203" t="s">
        <v>125</v>
      </c>
      <c r="I203" s="25">
        <f>COUNTIF(E199:E207,"bogey")</f>
        <v>2</v>
      </c>
    </row>
    <row r="204" spans="2:9" x14ac:dyDescent="0.2">
      <c r="B204" s="31">
        <f t="shared" si="81"/>
        <v>6</v>
      </c>
      <c r="C204" s="31">
        <f t="shared" si="81"/>
        <v>4</v>
      </c>
      <c r="D204" s="32">
        <f t="shared" si="81"/>
        <v>4</v>
      </c>
      <c r="E204" s="31" t="str">
        <f t="shared" si="82"/>
        <v>Par</v>
      </c>
      <c r="H204" t="s">
        <v>126</v>
      </c>
      <c r="I204" s="25">
        <f>COUNTIF(E199:E207,"Double bogey")</f>
        <v>1</v>
      </c>
    </row>
    <row r="205" spans="2:9" x14ac:dyDescent="0.2">
      <c r="B205" s="31">
        <f t="shared" si="81"/>
        <v>7</v>
      </c>
      <c r="C205" s="31">
        <f t="shared" si="81"/>
        <v>4</v>
      </c>
      <c r="D205" s="32">
        <f t="shared" si="81"/>
        <v>4</v>
      </c>
      <c r="E205" s="31" t="str">
        <f t="shared" si="82"/>
        <v>Par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1"/>
        <v>8</v>
      </c>
      <c r="C206" s="31">
        <f t="shared" si="81"/>
        <v>3</v>
      </c>
      <c r="D206" s="32">
        <f t="shared" si="81"/>
        <v>3</v>
      </c>
      <c r="E206" s="31" t="str">
        <f t="shared" si="82"/>
        <v>Par</v>
      </c>
    </row>
    <row r="207" spans="2:9" x14ac:dyDescent="0.2">
      <c r="B207" s="31">
        <f t="shared" si="81"/>
        <v>9</v>
      </c>
      <c r="C207" s="31">
        <f t="shared" si="81"/>
        <v>5</v>
      </c>
      <c r="D207" s="32">
        <f t="shared" si="81"/>
        <v>6</v>
      </c>
      <c r="E207" s="31" t="str">
        <f t="shared" si="82"/>
        <v>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3">CH7</f>
        <v>10</v>
      </c>
      <c r="C210" s="31">
        <f t="shared" si="83"/>
        <v>4</v>
      </c>
      <c r="D210" s="32">
        <f t="shared" si="83"/>
        <v>5</v>
      </c>
      <c r="E210" s="31" t="str">
        <f t="shared" ref="E210:E218" si="84">IF(D210&lt;&gt;0,IF((D210-C210)=-1,"Birdie",IF((D210-C210)=-2,"Eagle",IF((D210-C210)=0,"Par",IF((D210-C210)=1,"bogey",IF((D210-C210)=2,"Double bogey","Other"))))),"  ")</f>
        <v>bogey</v>
      </c>
      <c r="H210" s="33" t="s">
        <v>123</v>
      </c>
    </row>
    <row r="211" spans="2:9" x14ac:dyDescent="0.2">
      <c r="B211" s="31">
        <f t="shared" si="83"/>
        <v>11</v>
      </c>
      <c r="C211" s="31">
        <f t="shared" si="83"/>
        <v>4</v>
      </c>
      <c r="D211" s="32">
        <f t="shared" si="83"/>
        <v>5</v>
      </c>
      <c r="E211" s="31" t="str">
        <f t="shared" si="84"/>
        <v>bogey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3"/>
        <v>12</v>
      </c>
      <c r="C212" s="31">
        <f t="shared" si="83"/>
        <v>3</v>
      </c>
      <c r="D212" s="32">
        <f t="shared" si="83"/>
        <v>3</v>
      </c>
      <c r="E212" s="31" t="str">
        <f t="shared" si="84"/>
        <v>Par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3"/>
        <v>13</v>
      </c>
      <c r="C213" s="31">
        <f t="shared" si="83"/>
        <v>4</v>
      </c>
      <c r="D213" s="32">
        <f t="shared" si="83"/>
        <v>4</v>
      </c>
      <c r="E213" s="31" t="str">
        <f t="shared" si="84"/>
        <v>Par</v>
      </c>
      <c r="H213" t="s">
        <v>9</v>
      </c>
      <c r="I213" s="25">
        <f>COUNTIF(E210:E218,"Par")</f>
        <v>3</v>
      </c>
    </row>
    <row r="214" spans="2:9" x14ac:dyDescent="0.2">
      <c r="B214" s="31">
        <f t="shared" si="83"/>
        <v>14</v>
      </c>
      <c r="C214" s="31">
        <f t="shared" si="83"/>
        <v>4</v>
      </c>
      <c r="D214" s="32">
        <f t="shared" si="83"/>
        <v>4</v>
      </c>
      <c r="E214" s="31" t="str">
        <f t="shared" si="84"/>
        <v>Par</v>
      </c>
      <c r="H214" t="s">
        <v>125</v>
      </c>
      <c r="I214" s="25">
        <f>COUNTIF(E210:E218,"bogey")</f>
        <v>6</v>
      </c>
    </row>
    <row r="215" spans="2:9" x14ac:dyDescent="0.2">
      <c r="B215" s="31">
        <f t="shared" si="83"/>
        <v>15</v>
      </c>
      <c r="C215" s="31">
        <f t="shared" si="83"/>
        <v>3</v>
      </c>
      <c r="D215" s="32">
        <f t="shared" si="83"/>
        <v>4</v>
      </c>
      <c r="E215" s="31" t="str">
        <f t="shared" si="84"/>
        <v>bogey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3"/>
        <v>16</v>
      </c>
      <c r="C216" s="31">
        <f t="shared" si="83"/>
        <v>5</v>
      </c>
      <c r="D216" s="32">
        <f t="shared" si="83"/>
        <v>6</v>
      </c>
      <c r="E216" s="31" t="str">
        <f t="shared" si="84"/>
        <v>bogey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3"/>
        <v>17</v>
      </c>
      <c r="C217" s="31">
        <f t="shared" si="83"/>
        <v>4</v>
      </c>
      <c r="D217" s="32">
        <f t="shared" si="83"/>
        <v>5</v>
      </c>
      <c r="E217" s="31" t="str">
        <f t="shared" si="84"/>
        <v>bogey</v>
      </c>
    </row>
    <row r="218" spans="2:9" x14ac:dyDescent="0.2">
      <c r="B218" s="31">
        <f t="shared" si="83"/>
        <v>18</v>
      </c>
      <c r="C218" s="31">
        <f t="shared" si="83"/>
        <v>5</v>
      </c>
      <c r="D218" s="32">
        <f t="shared" si="83"/>
        <v>6</v>
      </c>
      <c r="E218" s="31" t="str">
        <f t="shared" si="84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N218"/>
  <sheetViews>
    <sheetView topLeftCell="A28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24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5</v>
      </c>
      <c r="E7" s="15">
        <f t="shared" ref="E7:E15" si="1">IF((D7-C7)&gt;3,C7+3,D7)</f>
        <v>5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4</v>
      </c>
      <c r="Q7" s="15">
        <f t="shared" ref="Q7:Q15" si="5">IF((P7-O7)&gt;3,O7+3,P7)</f>
        <v>4</v>
      </c>
      <c r="R7" s="2">
        <v>0.5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5</v>
      </c>
      <c r="W7" s="15">
        <f t="shared" ref="W7:W15" si="7">IF((V7-U7)&gt;3,U7+3,V7)</f>
        <v>5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4</v>
      </c>
      <c r="AC7" s="15">
        <f t="shared" ref="AC7:AC15" si="9">IF((AB7-AA7)&gt;3,AA7+3,AB7)</f>
        <v>4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0.5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5</v>
      </c>
      <c r="AO7" s="15">
        <f t="shared" ref="AO7:AO15" si="13">IF((AN7-AM7)&gt;3,AM7+3,AN7)</f>
        <v>5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1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5</v>
      </c>
      <c r="BA7" s="15">
        <f t="shared" ref="BA7:BA15" si="17">IF((AZ7-AY7)&gt;3,AY7+3,AZ7)</f>
        <v>5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4</v>
      </c>
      <c r="CE7" s="15">
        <f t="shared" ref="CE7:CE15" si="27">IF((CD7-CC7)&gt;3,CC7+3,CD7)</f>
        <v>4</v>
      </c>
      <c r="CF7" s="2">
        <v>0.5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5</v>
      </c>
      <c r="CK7" s="15">
        <f t="shared" ref="CK7:CK15" si="29">IF((CJ7-CI7)&gt;3,CI7+3,CJ7)</f>
        <v>5</v>
      </c>
      <c r="CL7" s="2">
        <v>1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4</v>
      </c>
      <c r="E8" s="15">
        <f t="shared" si="1"/>
        <v>4</v>
      </c>
      <c r="F8" s="2">
        <v>0.5</v>
      </c>
      <c r="G8" s="9"/>
      <c r="H8" s="16">
        <f t="shared" ref="H8:H15" si="31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1</v>
      </c>
      <c r="S8" s="9"/>
      <c r="T8" s="16">
        <f t="shared" ref="T8:T15" si="33">+T7+1</f>
        <v>11</v>
      </c>
      <c r="U8" s="15">
        <f t="shared" si="6"/>
        <v>4</v>
      </c>
      <c r="V8" s="15">
        <v>5</v>
      </c>
      <c r="W8" s="15">
        <f t="shared" si="7"/>
        <v>5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>
        <v>6</v>
      </c>
      <c r="AC8" s="15">
        <f t="shared" si="9"/>
        <v>6</v>
      </c>
      <c r="AD8" s="2">
        <v>0</v>
      </c>
      <c r="AE8" s="9"/>
      <c r="AF8" s="16">
        <f t="shared" ref="AF8:AF15" si="35">+AF7+1</f>
        <v>11</v>
      </c>
      <c r="AG8" s="15">
        <f t="shared" si="10"/>
        <v>4</v>
      </c>
      <c r="AH8" s="15">
        <v>5</v>
      </c>
      <c r="AI8" s="15">
        <f t="shared" si="11"/>
        <v>5</v>
      </c>
      <c r="AJ8" s="2">
        <v>0</v>
      </c>
      <c r="AK8" s="9"/>
      <c r="AL8" s="16">
        <f t="shared" ref="AL8:AL15" si="36">+AL7+1</f>
        <v>2</v>
      </c>
      <c r="AM8" s="15">
        <f t="shared" si="12"/>
        <v>4</v>
      </c>
      <c r="AN8" s="15">
        <v>5</v>
      </c>
      <c r="AO8" s="15">
        <f t="shared" si="13"/>
        <v>5</v>
      </c>
      <c r="AP8" s="2">
        <v>0.5</v>
      </c>
      <c r="AQ8" s="9"/>
      <c r="AR8" s="16">
        <f t="shared" ref="AR8:AR15" si="37">+AR7+1</f>
        <v>11</v>
      </c>
      <c r="AS8" s="15">
        <f t="shared" si="14"/>
        <v>4</v>
      </c>
      <c r="AT8" s="15">
        <v>4</v>
      </c>
      <c r="AU8" s="15">
        <f t="shared" si="15"/>
        <v>4</v>
      </c>
      <c r="AV8" s="2">
        <v>0.5</v>
      </c>
      <c r="AW8" s="9"/>
      <c r="AX8" s="16">
        <f t="shared" ref="AX8:AX15" si="38">+AX7+1</f>
        <v>11</v>
      </c>
      <c r="AY8" s="15">
        <f t="shared" si="16"/>
        <v>4</v>
      </c>
      <c r="AZ8" s="15">
        <v>5</v>
      </c>
      <c r="BA8" s="15">
        <f t="shared" si="17"/>
        <v>5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>
        <v>4</v>
      </c>
      <c r="BG8" s="15">
        <f t="shared" si="19"/>
        <v>4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11</v>
      </c>
      <c r="BW8" s="15">
        <f t="shared" si="24"/>
        <v>4</v>
      </c>
      <c r="BX8" s="15">
        <v>5</v>
      </c>
      <c r="BY8" s="15">
        <f t="shared" si="25"/>
        <v>5</v>
      </c>
      <c r="BZ8" s="2">
        <v>1</v>
      </c>
      <c r="CA8" s="9"/>
      <c r="CB8" s="16">
        <f t="shared" ref="CB8:CB15" si="43">+CB7+1</f>
        <v>2</v>
      </c>
      <c r="CC8" s="15">
        <f t="shared" si="26"/>
        <v>4</v>
      </c>
      <c r="CD8" s="15">
        <v>5</v>
      </c>
      <c r="CE8" s="15">
        <f t="shared" si="27"/>
        <v>5</v>
      </c>
      <c r="CF8" s="2">
        <v>0.5</v>
      </c>
      <c r="CG8" s="9"/>
      <c r="CH8" s="16">
        <f t="shared" ref="CH8:CH15" si="44">+CH7+1</f>
        <v>11</v>
      </c>
      <c r="CI8" s="15">
        <f t="shared" si="28"/>
        <v>4</v>
      </c>
      <c r="CJ8" s="15">
        <v>4</v>
      </c>
      <c r="CK8" s="15">
        <f t="shared" si="29"/>
        <v>4</v>
      </c>
      <c r="CL8" s="2">
        <v>1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3</v>
      </c>
      <c r="E9" s="15">
        <f t="shared" si="1"/>
        <v>3</v>
      </c>
      <c r="F9" s="2">
        <v>0.5</v>
      </c>
      <c r="G9" s="9"/>
      <c r="H9" s="16">
        <f t="shared" si="31"/>
        <v>3</v>
      </c>
      <c r="I9" s="15">
        <f t="shared" si="2"/>
        <v>4</v>
      </c>
      <c r="J9" s="15">
        <v>4</v>
      </c>
      <c r="K9" s="15">
        <f t="shared" si="3"/>
        <v>4</v>
      </c>
      <c r="L9" s="2">
        <v>1</v>
      </c>
      <c r="M9" s="9"/>
      <c r="N9" s="16">
        <f t="shared" si="32"/>
        <v>12</v>
      </c>
      <c r="O9" s="15">
        <f t="shared" si="4"/>
        <v>3</v>
      </c>
      <c r="P9" s="15">
        <v>4</v>
      </c>
      <c r="Q9" s="15">
        <f t="shared" si="5"/>
        <v>4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>
        <v>3</v>
      </c>
      <c r="W9" s="15">
        <f t="shared" si="7"/>
        <v>3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>
        <v>4</v>
      </c>
      <c r="AC9" s="15">
        <f t="shared" si="9"/>
        <v>4</v>
      </c>
      <c r="AD9" s="2">
        <v>0.5</v>
      </c>
      <c r="AE9" s="9"/>
      <c r="AF9" s="16">
        <f t="shared" si="35"/>
        <v>12</v>
      </c>
      <c r="AG9" s="15">
        <f t="shared" si="10"/>
        <v>3</v>
      </c>
      <c r="AH9" s="15">
        <v>3</v>
      </c>
      <c r="AI9" s="15">
        <f t="shared" si="11"/>
        <v>3</v>
      </c>
      <c r="AJ9" s="2">
        <v>0.5</v>
      </c>
      <c r="AK9" s="9"/>
      <c r="AL9" s="16">
        <f t="shared" si="36"/>
        <v>3</v>
      </c>
      <c r="AM9" s="15">
        <f t="shared" si="12"/>
        <v>4</v>
      </c>
      <c r="AN9" s="15">
        <v>4</v>
      </c>
      <c r="AO9" s="15">
        <f t="shared" si="13"/>
        <v>4</v>
      </c>
      <c r="AP9" s="2">
        <v>1</v>
      </c>
      <c r="AQ9" s="9"/>
      <c r="AR9" s="16">
        <f t="shared" si="37"/>
        <v>12</v>
      </c>
      <c r="AS9" s="15">
        <f t="shared" si="14"/>
        <v>3</v>
      </c>
      <c r="AT9" s="15">
        <v>3</v>
      </c>
      <c r="AU9" s="15">
        <f t="shared" si="15"/>
        <v>3</v>
      </c>
      <c r="AV9" s="2">
        <v>0.5</v>
      </c>
      <c r="AW9" s="9"/>
      <c r="AX9" s="16">
        <f t="shared" si="38"/>
        <v>12</v>
      </c>
      <c r="AY9" s="15">
        <f t="shared" si="16"/>
        <v>3</v>
      </c>
      <c r="AZ9" s="15">
        <v>3</v>
      </c>
      <c r="BA9" s="15">
        <f t="shared" si="17"/>
        <v>3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>
        <v>4</v>
      </c>
      <c r="BG9" s="15">
        <f t="shared" si="19"/>
        <v>4</v>
      </c>
      <c r="BH9" s="2">
        <v>0.5</v>
      </c>
      <c r="BI9" s="9"/>
      <c r="BJ9" s="16">
        <f t="shared" si="40"/>
        <v>12</v>
      </c>
      <c r="BK9" s="15">
        <f t="shared" si="20"/>
        <v>3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4</v>
      </c>
      <c r="BR9" s="15"/>
      <c r="BS9" s="15">
        <f t="shared" si="23"/>
        <v>0</v>
      </c>
      <c r="BU9" s="9"/>
      <c r="BV9" s="16">
        <f t="shared" si="42"/>
        <v>12</v>
      </c>
      <c r="BW9" s="15">
        <f t="shared" si="24"/>
        <v>3</v>
      </c>
      <c r="BX9" s="15">
        <v>3</v>
      </c>
      <c r="BY9" s="15">
        <f t="shared" si="25"/>
        <v>3</v>
      </c>
      <c r="BZ9" s="2">
        <v>0.5</v>
      </c>
      <c r="CA9" s="9"/>
      <c r="CB9" s="16">
        <f t="shared" si="43"/>
        <v>3</v>
      </c>
      <c r="CC9" s="15">
        <f t="shared" si="26"/>
        <v>4</v>
      </c>
      <c r="CD9" s="15">
        <v>3</v>
      </c>
      <c r="CE9" s="15">
        <f t="shared" si="27"/>
        <v>3</v>
      </c>
      <c r="CF9" s="2">
        <v>1</v>
      </c>
      <c r="CG9" s="9"/>
      <c r="CH9" s="16">
        <f t="shared" si="44"/>
        <v>12</v>
      </c>
      <c r="CI9" s="15">
        <f t="shared" si="28"/>
        <v>3</v>
      </c>
      <c r="CJ9" s="15">
        <v>4</v>
      </c>
      <c r="CK9" s="15">
        <f t="shared" si="29"/>
        <v>4</v>
      </c>
      <c r="CL9" s="2"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5</v>
      </c>
      <c r="E10" s="15">
        <f t="shared" si="1"/>
        <v>5</v>
      </c>
      <c r="F10" s="2">
        <v>0.5</v>
      </c>
      <c r="G10" s="9"/>
      <c r="H10" s="16">
        <f t="shared" si="31"/>
        <v>4</v>
      </c>
      <c r="I10" s="15">
        <f t="shared" si="2"/>
        <v>4</v>
      </c>
      <c r="J10" s="15">
        <v>4</v>
      </c>
      <c r="K10" s="15">
        <f t="shared" si="3"/>
        <v>4</v>
      </c>
      <c r="L10" s="2">
        <v>1</v>
      </c>
      <c r="M10" s="9"/>
      <c r="N10" s="16">
        <f t="shared" si="32"/>
        <v>13</v>
      </c>
      <c r="O10" s="15">
        <f t="shared" si="4"/>
        <v>4</v>
      </c>
      <c r="P10" s="15">
        <v>5</v>
      </c>
      <c r="Q10" s="15">
        <f t="shared" si="5"/>
        <v>5</v>
      </c>
      <c r="R10" s="2">
        <v>0</v>
      </c>
      <c r="S10" s="9"/>
      <c r="T10" s="16">
        <f t="shared" si="33"/>
        <v>13</v>
      </c>
      <c r="U10" s="15">
        <f t="shared" si="6"/>
        <v>4</v>
      </c>
      <c r="V10" s="15">
        <v>4</v>
      </c>
      <c r="W10" s="15">
        <f t="shared" si="7"/>
        <v>4</v>
      </c>
      <c r="X10" s="2">
        <v>0.5</v>
      </c>
      <c r="Y10" s="9"/>
      <c r="Z10" s="16">
        <f t="shared" si="34"/>
        <v>4</v>
      </c>
      <c r="AA10" s="15">
        <f t="shared" si="8"/>
        <v>4</v>
      </c>
      <c r="AB10" s="15">
        <v>5</v>
      </c>
      <c r="AC10" s="15">
        <f t="shared" si="9"/>
        <v>5</v>
      </c>
      <c r="AD10" s="2">
        <v>0</v>
      </c>
      <c r="AE10" s="9"/>
      <c r="AF10" s="16">
        <f t="shared" si="35"/>
        <v>13</v>
      </c>
      <c r="AG10" s="15">
        <f t="shared" si="10"/>
        <v>4</v>
      </c>
      <c r="AH10" s="15">
        <v>5</v>
      </c>
      <c r="AI10" s="15">
        <f t="shared" si="11"/>
        <v>5</v>
      </c>
      <c r="AJ10" s="2">
        <v>0</v>
      </c>
      <c r="AK10" s="9"/>
      <c r="AL10" s="16">
        <f t="shared" si="36"/>
        <v>4</v>
      </c>
      <c r="AM10" s="15">
        <f t="shared" si="12"/>
        <v>4</v>
      </c>
      <c r="AN10" s="15">
        <v>5</v>
      </c>
      <c r="AO10" s="15">
        <f t="shared" si="13"/>
        <v>5</v>
      </c>
      <c r="AP10" s="2">
        <v>0</v>
      </c>
      <c r="AQ10" s="9"/>
      <c r="AR10" s="16">
        <f t="shared" si="37"/>
        <v>13</v>
      </c>
      <c r="AS10" s="15">
        <f t="shared" si="14"/>
        <v>4</v>
      </c>
      <c r="AT10" s="15">
        <v>5</v>
      </c>
      <c r="AU10" s="15">
        <f t="shared" si="15"/>
        <v>5</v>
      </c>
      <c r="AV10" s="2">
        <v>0.5</v>
      </c>
      <c r="AW10" s="9"/>
      <c r="AX10" s="16">
        <f t="shared" si="38"/>
        <v>13</v>
      </c>
      <c r="AY10" s="15">
        <f t="shared" si="16"/>
        <v>4</v>
      </c>
      <c r="AZ10" s="15">
        <v>3</v>
      </c>
      <c r="BA10" s="15">
        <f t="shared" si="17"/>
        <v>3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3</v>
      </c>
      <c r="BG10" s="15">
        <f t="shared" si="19"/>
        <v>3</v>
      </c>
      <c r="BH10" s="2">
        <v>1</v>
      </c>
      <c r="BI10" s="9"/>
      <c r="BJ10" s="16">
        <f t="shared" si="40"/>
        <v>13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13</v>
      </c>
      <c r="BW10" s="15">
        <f t="shared" si="24"/>
        <v>4</v>
      </c>
      <c r="BX10" s="15">
        <v>4</v>
      </c>
      <c r="BY10" s="15">
        <f t="shared" si="25"/>
        <v>4</v>
      </c>
      <c r="BZ10" s="2">
        <v>0</v>
      </c>
      <c r="CA10" s="9"/>
      <c r="CB10" s="16">
        <f t="shared" si="43"/>
        <v>4</v>
      </c>
      <c r="CC10" s="15">
        <f t="shared" si="26"/>
        <v>4</v>
      </c>
      <c r="CD10" s="15">
        <v>4</v>
      </c>
      <c r="CE10" s="15">
        <f t="shared" si="27"/>
        <v>4</v>
      </c>
      <c r="CF10" s="2">
        <v>0.5</v>
      </c>
      <c r="CG10" s="9"/>
      <c r="CH10" s="16">
        <f t="shared" si="44"/>
        <v>13</v>
      </c>
      <c r="CI10" s="15">
        <f t="shared" si="28"/>
        <v>4</v>
      </c>
      <c r="CJ10" s="15">
        <v>5</v>
      </c>
      <c r="CK10" s="15">
        <f t="shared" si="29"/>
        <v>5</v>
      </c>
      <c r="CL10" s="2">
        <v>1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5</v>
      </c>
      <c r="E11" s="15">
        <f t="shared" si="1"/>
        <v>5</v>
      </c>
      <c r="F11" s="2">
        <v>1</v>
      </c>
      <c r="G11" s="9"/>
      <c r="H11" s="16">
        <f t="shared" si="31"/>
        <v>5</v>
      </c>
      <c r="I11" s="15">
        <f t="shared" si="2"/>
        <v>3</v>
      </c>
      <c r="J11" s="15">
        <v>5</v>
      </c>
      <c r="K11" s="15">
        <f t="shared" si="3"/>
        <v>5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5</v>
      </c>
      <c r="Q11" s="15">
        <f t="shared" si="5"/>
        <v>5</v>
      </c>
      <c r="R11" s="2">
        <v>1</v>
      </c>
      <c r="S11" s="9"/>
      <c r="T11" s="16">
        <f t="shared" si="33"/>
        <v>14</v>
      </c>
      <c r="U11" s="15">
        <f t="shared" si="6"/>
        <v>4</v>
      </c>
      <c r="V11" s="15">
        <v>4</v>
      </c>
      <c r="W11" s="15">
        <f t="shared" si="7"/>
        <v>4</v>
      </c>
      <c r="X11" s="2">
        <v>0.5</v>
      </c>
      <c r="Y11" s="9"/>
      <c r="Z11" s="16">
        <f t="shared" si="34"/>
        <v>5</v>
      </c>
      <c r="AA11" s="15">
        <f t="shared" si="8"/>
        <v>3</v>
      </c>
      <c r="AB11" s="15">
        <v>3</v>
      </c>
      <c r="AC11" s="15">
        <f t="shared" si="9"/>
        <v>3</v>
      </c>
      <c r="AD11" s="2">
        <v>1</v>
      </c>
      <c r="AE11" s="9"/>
      <c r="AF11" s="16">
        <f t="shared" si="35"/>
        <v>14</v>
      </c>
      <c r="AG11" s="15">
        <f t="shared" si="10"/>
        <v>4</v>
      </c>
      <c r="AH11" s="15">
        <v>5</v>
      </c>
      <c r="AI11" s="15">
        <f t="shared" si="11"/>
        <v>5</v>
      </c>
      <c r="AJ11" s="2">
        <v>0.5</v>
      </c>
      <c r="AK11" s="9"/>
      <c r="AL11" s="16">
        <f t="shared" si="36"/>
        <v>5</v>
      </c>
      <c r="AM11" s="15">
        <f t="shared" si="12"/>
        <v>3</v>
      </c>
      <c r="AN11" s="15">
        <v>3</v>
      </c>
      <c r="AO11" s="15">
        <f t="shared" si="13"/>
        <v>3</v>
      </c>
      <c r="AP11" s="2">
        <v>0</v>
      </c>
      <c r="AQ11" s="9"/>
      <c r="AR11" s="16">
        <f t="shared" si="37"/>
        <v>14</v>
      </c>
      <c r="AS11" s="15">
        <f t="shared" si="14"/>
        <v>4</v>
      </c>
      <c r="AT11" s="15">
        <v>5</v>
      </c>
      <c r="AU11" s="15">
        <f t="shared" si="15"/>
        <v>5</v>
      </c>
      <c r="AV11" s="2">
        <v>0.5</v>
      </c>
      <c r="AW11" s="9"/>
      <c r="AX11" s="16">
        <f t="shared" si="38"/>
        <v>14</v>
      </c>
      <c r="AY11" s="15">
        <f t="shared" si="16"/>
        <v>4</v>
      </c>
      <c r="AZ11" s="15">
        <v>4</v>
      </c>
      <c r="BA11" s="15">
        <f t="shared" si="17"/>
        <v>4</v>
      </c>
      <c r="BB11" s="2">
        <v>0</v>
      </c>
      <c r="BC11" s="9"/>
      <c r="BD11" s="16">
        <f t="shared" si="39"/>
        <v>5</v>
      </c>
      <c r="BE11" s="15">
        <f t="shared" si="18"/>
        <v>3</v>
      </c>
      <c r="BF11" s="15">
        <v>4</v>
      </c>
      <c r="BG11" s="15">
        <f t="shared" si="19"/>
        <v>4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3</v>
      </c>
      <c r="BR11" s="15"/>
      <c r="BS11" s="15">
        <f t="shared" si="23"/>
        <v>0</v>
      </c>
      <c r="BU11" s="9"/>
      <c r="BV11" s="16">
        <f t="shared" si="42"/>
        <v>14</v>
      </c>
      <c r="BW11" s="15">
        <f t="shared" si="24"/>
        <v>4</v>
      </c>
      <c r="BX11" s="15">
        <v>4</v>
      </c>
      <c r="BY11" s="15">
        <f t="shared" si="25"/>
        <v>4</v>
      </c>
      <c r="BZ11" s="2">
        <v>1</v>
      </c>
      <c r="CA11" s="9"/>
      <c r="CB11" s="16">
        <f t="shared" si="43"/>
        <v>5</v>
      </c>
      <c r="CC11" s="15">
        <f t="shared" si="26"/>
        <v>3</v>
      </c>
      <c r="CD11" s="15">
        <v>4</v>
      </c>
      <c r="CE11" s="15">
        <f t="shared" si="27"/>
        <v>4</v>
      </c>
      <c r="CF11" s="2">
        <v>0</v>
      </c>
      <c r="CG11" s="9"/>
      <c r="CH11" s="16">
        <f t="shared" si="44"/>
        <v>14</v>
      </c>
      <c r="CI11" s="15">
        <f t="shared" si="28"/>
        <v>4</v>
      </c>
      <c r="CJ11" s="15">
        <v>4</v>
      </c>
      <c r="CK11" s="15">
        <f t="shared" si="29"/>
        <v>4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3</v>
      </c>
      <c r="E12" s="15">
        <f t="shared" si="1"/>
        <v>3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4</v>
      </c>
      <c r="K12" s="15">
        <f t="shared" si="3"/>
        <v>4</v>
      </c>
      <c r="L12" s="2">
        <v>0.5</v>
      </c>
      <c r="M12" s="9"/>
      <c r="N12" s="16">
        <f t="shared" si="32"/>
        <v>15</v>
      </c>
      <c r="O12" s="15">
        <f t="shared" si="4"/>
        <v>3</v>
      </c>
      <c r="P12" s="15">
        <v>3</v>
      </c>
      <c r="Q12" s="15">
        <f t="shared" si="5"/>
        <v>3</v>
      </c>
      <c r="R12" s="2">
        <v>0.5</v>
      </c>
      <c r="S12" s="9"/>
      <c r="T12" s="16">
        <f t="shared" si="33"/>
        <v>15</v>
      </c>
      <c r="U12" s="15">
        <f t="shared" si="6"/>
        <v>3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6</v>
      </c>
      <c r="AA12" s="15">
        <f t="shared" si="8"/>
        <v>4</v>
      </c>
      <c r="AB12" s="15">
        <v>5</v>
      </c>
      <c r="AC12" s="15">
        <f t="shared" si="9"/>
        <v>5</v>
      </c>
      <c r="AD12" s="2">
        <v>0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0</v>
      </c>
      <c r="AK12" s="9"/>
      <c r="AL12" s="16">
        <f t="shared" si="36"/>
        <v>6</v>
      </c>
      <c r="AM12" s="15">
        <f t="shared" si="12"/>
        <v>4</v>
      </c>
      <c r="AN12" s="15">
        <v>5</v>
      </c>
      <c r="AO12" s="15">
        <f t="shared" si="13"/>
        <v>5</v>
      </c>
      <c r="AP12" s="2">
        <v>0</v>
      </c>
      <c r="AQ12" s="9"/>
      <c r="AR12" s="16">
        <f t="shared" si="37"/>
        <v>15</v>
      </c>
      <c r="AS12" s="15">
        <f t="shared" si="14"/>
        <v>3</v>
      </c>
      <c r="AT12" s="15">
        <v>3</v>
      </c>
      <c r="AU12" s="15">
        <f t="shared" si="15"/>
        <v>3</v>
      </c>
      <c r="AV12" s="2">
        <v>0.5</v>
      </c>
      <c r="AW12" s="9"/>
      <c r="AX12" s="16">
        <f t="shared" si="38"/>
        <v>15</v>
      </c>
      <c r="AY12" s="15">
        <f t="shared" si="16"/>
        <v>3</v>
      </c>
      <c r="AZ12" s="15">
        <v>4</v>
      </c>
      <c r="BA12" s="15">
        <f t="shared" si="17"/>
        <v>4</v>
      </c>
      <c r="BB12" s="2">
        <v>0</v>
      </c>
      <c r="BC12" s="9"/>
      <c r="BD12" s="16">
        <f t="shared" si="39"/>
        <v>6</v>
      </c>
      <c r="BE12" s="15">
        <f t="shared" si="18"/>
        <v>4</v>
      </c>
      <c r="BF12" s="15">
        <v>4</v>
      </c>
      <c r="BG12" s="15">
        <f t="shared" si="19"/>
        <v>4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4</v>
      </c>
      <c r="BR12" s="15"/>
      <c r="BS12" s="15">
        <f t="shared" si="23"/>
        <v>0</v>
      </c>
      <c r="BU12" s="9"/>
      <c r="BV12" s="16">
        <f t="shared" si="42"/>
        <v>15</v>
      </c>
      <c r="BW12" s="15">
        <f t="shared" si="24"/>
        <v>3</v>
      </c>
      <c r="BX12" s="15">
        <v>3</v>
      </c>
      <c r="BY12" s="15">
        <f t="shared" si="25"/>
        <v>3</v>
      </c>
      <c r="BZ12" s="2">
        <v>0</v>
      </c>
      <c r="CA12" s="9"/>
      <c r="CB12" s="16">
        <f t="shared" si="43"/>
        <v>6</v>
      </c>
      <c r="CC12" s="15">
        <f t="shared" si="26"/>
        <v>4</v>
      </c>
      <c r="CD12" s="15">
        <v>4</v>
      </c>
      <c r="CE12" s="15">
        <f t="shared" si="27"/>
        <v>4</v>
      </c>
      <c r="CF12" s="2">
        <v>1</v>
      </c>
      <c r="CG12" s="9"/>
      <c r="CH12" s="16">
        <f t="shared" si="44"/>
        <v>15</v>
      </c>
      <c r="CI12" s="15">
        <f t="shared" si="28"/>
        <v>3</v>
      </c>
      <c r="CJ12" s="15">
        <v>3</v>
      </c>
      <c r="CK12" s="15">
        <f t="shared" si="29"/>
        <v>3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5</v>
      </c>
      <c r="E13" s="15">
        <f t="shared" si="1"/>
        <v>5</v>
      </c>
      <c r="F13" s="2">
        <v>0.5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1</v>
      </c>
      <c r="M13" s="9"/>
      <c r="N13" s="16">
        <f t="shared" si="32"/>
        <v>16</v>
      </c>
      <c r="O13" s="15">
        <f t="shared" si="4"/>
        <v>5</v>
      </c>
      <c r="P13" s="15">
        <v>5</v>
      </c>
      <c r="Q13" s="15">
        <f t="shared" si="5"/>
        <v>5</v>
      </c>
      <c r="R13" s="2">
        <v>0.5</v>
      </c>
      <c r="S13" s="9"/>
      <c r="T13" s="16">
        <f t="shared" si="33"/>
        <v>16</v>
      </c>
      <c r="U13" s="15">
        <f t="shared" si="6"/>
        <v>5</v>
      </c>
      <c r="V13" s="15">
        <v>5</v>
      </c>
      <c r="W13" s="15">
        <f t="shared" si="7"/>
        <v>5</v>
      </c>
      <c r="X13" s="2">
        <v>0.5</v>
      </c>
      <c r="Y13" s="9"/>
      <c r="Z13" s="16">
        <f t="shared" si="34"/>
        <v>7</v>
      </c>
      <c r="AA13" s="15">
        <f t="shared" si="8"/>
        <v>4</v>
      </c>
      <c r="AB13" s="15">
        <v>6</v>
      </c>
      <c r="AC13" s="15">
        <f t="shared" si="9"/>
        <v>6</v>
      </c>
      <c r="AD13" s="2">
        <v>0</v>
      </c>
      <c r="AE13" s="9"/>
      <c r="AF13" s="16">
        <f t="shared" si="35"/>
        <v>16</v>
      </c>
      <c r="AG13" s="15">
        <f t="shared" si="10"/>
        <v>5</v>
      </c>
      <c r="AH13" s="15">
        <v>5</v>
      </c>
      <c r="AI13" s="15">
        <f t="shared" si="11"/>
        <v>5</v>
      </c>
      <c r="AJ13" s="2">
        <v>1</v>
      </c>
      <c r="AK13" s="9"/>
      <c r="AL13" s="16">
        <f t="shared" si="36"/>
        <v>7</v>
      </c>
      <c r="AM13" s="15">
        <f t="shared" si="12"/>
        <v>4</v>
      </c>
      <c r="AN13" s="15">
        <v>4</v>
      </c>
      <c r="AO13" s="15">
        <f t="shared" si="13"/>
        <v>4</v>
      </c>
      <c r="AP13" s="2">
        <v>1</v>
      </c>
      <c r="AQ13" s="9"/>
      <c r="AR13" s="16">
        <f t="shared" si="37"/>
        <v>16</v>
      </c>
      <c r="AS13" s="15">
        <f t="shared" si="14"/>
        <v>5</v>
      </c>
      <c r="AT13" s="15">
        <v>5</v>
      </c>
      <c r="AU13" s="15">
        <f t="shared" si="15"/>
        <v>5</v>
      </c>
      <c r="AV13" s="2">
        <v>0.5</v>
      </c>
      <c r="AW13" s="9"/>
      <c r="AX13" s="16">
        <f t="shared" si="38"/>
        <v>16</v>
      </c>
      <c r="AY13" s="15">
        <f t="shared" si="16"/>
        <v>5</v>
      </c>
      <c r="AZ13" s="15">
        <v>5</v>
      </c>
      <c r="BA13" s="15">
        <f t="shared" si="17"/>
        <v>5</v>
      </c>
      <c r="BB13" s="2">
        <v>0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0</v>
      </c>
      <c r="BI13" s="9"/>
      <c r="BJ13" s="16">
        <f t="shared" si="40"/>
        <v>16</v>
      </c>
      <c r="BK13" s="15">
        <f t="shared" si="20"/>
        <v>5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16</v>
      </c>
      <c r="BW13" s="15">
        <f t="shared" si="24"/>
        <v>5</v>
      </c>
      <c r="BX13" s="15">
        <v>5</v>
      </c>
      <c r="BY13" s="15">
        <f t="shared" si="25"/>
        <v>5</v>
      </c>
      <c r="BZ13" s="2">
        <v>1</v>
      </c>
      <c r="CA13" s="9"/>
      <c r="CB13" s="16">
        <f t="shared" si="43"/>
        <v>7</v>
      </c>
      <c r="CC13" s="15">
        <f t="shared" si="26"/>
        <v>4</v>
      </c>
      <c r="CD13" s="15">
        <v>5</v>
      </c>
      <c r="CE13" s="15">
        <f t="shared" si="27"/>
        <v>5</v>
      </c>
      <c r="CF13" s="2">
        <v>0</v>
      </c>
      <c r="CG13" s="9"/>
      <c r="CH13" s="16">
        <f t="shared" si="44"/>
        <v>16</v>
      </c>
      <c r="CI13" s="15">
        <f t="shared" si="28"/>
        <v>5</v>
      </c>
      <c r="CJ13" s="15">
        <v>4</v>
      </c>
      <c r="CK13" s="15">
        <f t="shared" si="29"/>
        <v>4</v>
      </c>
      <c r="CL13" s="2">
        <v>1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0.5</v>
      </c>
      <c r="M14" s="9"/>
      <c r="N14" s="16">
        <f t="shared" si="32"/>
        <v>17</v>
      </c>
      <c r="O14" s="15">
        <f t="shared" si="4"/>
        <v>4</v>
      </c>
      <c r="P14" s="15">
        <v>3</v>
      </c>
      <c r="Q14" s="15">
        <f t="shared" si="5"/>
        <v>3</v>
      </c>
      <c r="R14" s="2">
        <v>0.5</v>
      </c>
      <c r="S14" s="9"/>
      <c r="T14" s="16">
        <f t="shared" si="33"/>
        <v>17</v>
      </c>
      <c r="U14" s="15">
        <f t="shared" si="6"/>
        <v>4</v>
      </c>
      <c r="V14" s="15">
        <v>3</v>
      </c>
      <c r="W14" s="15">
        <f t="shared" si="7"/>
        <v>3</v>
      </c>
      <c r="X14" s="2">
        <v>1</v>
      </c>
      <c r="Y14" s="9"/>
      <c r="Z14" s="16">
        <f t="shared" si="34"/>
        <v>8</v>
      </c>
      <c r="AA14" s="15">
        <f t="shared" si="8"/>
        <v>3</v>
      </c>
      <c r="AB14" s="15">
        <v>3</v>
      </c>
      <c r="AC14" s="15">
        <f t="shared" si="9"/>
        <v>3</v>
      </c>
      <c r="AD14" s="2">
        <v>0.5</v>
      </c>
      <c r="AE14" s="9"/>
      <c r="AF14" s="16">
        <f t="shared" si="35"/>
        <v>17</v>
      </c>
      <c r="AG14" s="15">
        <f t="shared" si="10"/>
        <v>4</v>
      </c>
      <c r="AH14" s="15">
        <v>4</v>
      </c>
      <c r="AI14" s="15">
        <f t="shared" si="11"/>
        <v>4</v>
      </c>
      <c r="AJ14" s="2">
        <v>1</v>
      </c>
      <c r="AK14" s="9"/>
      <c r="AL14" s="16">
        <f t="shared" si="36"/>
        <v>8</v>
      </c>
      <c r="AM14" s="15">
        <f t="shared" si="12"/>
        <v>3</v>
      </c>
      <c r="AN14" s="15">
        <v>4</v>
      </c>
      <c r="AO14" s="15">
        <f t="shared" si="13"/>
        <v>4</v>
      </c>
      <c r="AP14" s="2">
        <v>0</v>
      </c>
      <c r="AQ14" s="9"/>
      <c r="AR14" s="16">
        <f t="shared" si="37"/>
        <v>17</v>
      </c>
      <c r="AS14" s="15">
        <f t="shared" si="14"/>
        <v>4</v>
      </c>
      <c r="AT14" s="15">
        <v>4</v>
      </c>
      <c r="AU14" s="15">
        <f t="shared" si="15"/>
        <v>4</v>
      </c>
      <c r="AV14" s="2">
        <v>0.5</v>
      </c>
      <c r="AW14" s="9"/>
      <c r="AX14" s="16">
        <f t="shared" si="38"/>
        <v>17</v>
      </c>
      <c r="AY14" s="15">
        <f t="shared" si="16"/>
        <v>4</v>
      </c>
      <c r="AZ14" s="15">
        <v>5</v>
      </c>
      <c r="BA14" s="15">
        <f t="shared" si="17"/>
        <v>5</v>
      </c>
      <c r="BB14" s="2">
        <v>0.5</v>
      </c>
      <c r="BC14" s="9"/>
      <c r="BD14" s="16">
        <f t="shared" si="39"/>
        <v>8</v>
      </c>
      <c r="BE14" s="15">
        <f t="shared" si="18"/>
        <v>3</v>
      </c>
      <c r="BF14" s="15">
        <v>3</v>
      </c>
      <c r="BG14" s="15">
        <f t="shared" si="19"/>
        <v>3</v>
      </c>
      <c r="BH14" s="2">
        <v>1</v>
      </c>
      <c r="BI14" s="9"/>
      <c r="BJ14" s="16">
        <f t="shared" si="40"/>
        <v>17</v>
      </c>
      <c r="BK14" s="15">
        <f t="shared" si="20"/>
        <v>4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17</v>
      </c>
      <c r="BW14" s="15">
        <f t="shared" si="24"/>
        <v>4</v>
      </c>
      <c r="BX14" s="15">
        <v>5</v>
      </c>
      <c r="BY14" s="15">
        <f t="shared" si="25"/>
        <v>5</v>
      </c>
      <c r="BZ14" s="2">
        <v>0.5</v>
      </c>
      <c r="CA14" s="9"/>
      <c r="CB14" s="16">
        <f t="shared" si="43"/>
        <v>8</v>
      </c>
      <c r="CC14" s="15">
        <f t="shared" si="26"/>
        <v>3</v>
      </c>
      <c r="CD14" s="15">
        <v>3</v>
      </c>
      <c r="CE14" s="15">
        <f t="shared" si="27"/>
        <v>3</v>
      </c>
      <c r="CF14" s="2">
        <v>0</v>
      </c>
      <c r="CG14" s="9"/>
      <c r="CH14" s="16">
        <f t="shared" si="44"/>
        <v>17</v>
      </c>
      <c r="CI14" s="15">
        <f t="shared" si="28"/>
        <v>4</v>
      </c>
      <c r="CJ14" s="15">
        <v>4</v>
      </c>
      <c r="CK14" s="15">
        <f t="shared" si="29"/>
        <v>4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6</v>
      </c>
      <c r="E15" s="15">
        <f t="shared" si="1"/>
        <v>6</v>
      </c>
      <c r="F15" s="2">
        <v>1</v>
      </c>
      <c r="G15" s="9"/>
      <c r="H15" s="16">
        <f t="shared" si="31"/>
        <v>9</v>
      </c>
      <c r="I15" s="15">
        <f t="shared" si="2"/>
        <v>5</v>
      </c>
      <c r="J15" s="15">
        <v>5</v>
      </c>
      <c r="K15" s="15">
        <f t="shared" si="3"/>
        <v>5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5</v>
      </c>
      <c r="Q15" s="15">
        <f t="shared" si="5"/>
        <v>5</v>
      </c>
      <c r="R15" s="2">
        <v>1</v>
      </c>
      <c r="S15" s="9"/>
      <c r="T15" s="16">
        <f t="shared" si="33"/>
        <v>18</v>
      </c>
      <c r="U15" s="15">
        <f t="shared" si="6"/>
        <v>5</v>
      </c>
      <c r="V15" s="15">
        <v>5</v>
      </c>
      <c r="W15" s="15">
        <f t="shared" si="7"/>
        <v>5</v>
      </c>
      <c r="X15" s="2">
        <v>0.5</v>
      </c>
      <c r="Y15" s="9"/>
      <c r="Z15" s="16">
        <f t="shared" si="34"/>
        <v>9</v>
      </c>
      <c r="AA15" s="15">
        <f t="shared" si="8"/>
        <v>5</v>
      </c>
      <c r="AB15" s="15">
        <v>5</v>
      </c>
      <c r="AC15" s="15">
        <f t="shared" si="9"/>
        <v>5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>
        <v>4</v>
      </c>
      <c r="AI15" s="15">
        <f t="shared" si="11"/>
        <v>4</v>
      </c>
      <c r="AJ15" s="2">
        <v>1</v>
      </c>
      <c r="AK15" s="9"/>
      <c r="AL15" s="16">
        <f t="shared" si="36"/>
        <v>9</v>
      </c>
      <c r="AM15" s="15">
        <f t="shared" si="12"/>
        <v>5</v>
      </c>
      <c r="AN15" s="15">
        <v>5</v>
      </c>
      <c r="AO15" s="15">
        <f t="shared" si="13"/>
        <v>5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>
        <v>6</v>
      </c>
      <c r="AU15" s="15">
        <f t="shared" si="15"/>
        <v>6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5</v>
      </c>
      <c r="BA15" s="15">
        <f t="shared" si="17"/>
        <v>5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7</v>
      </c>
      <c r="BG15" s="15">
        <f t="shared" si="19"/>
        <v>7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18</v>
      </c>
      <c r="BW15" s="15">
        <f t="shared" si="24"/>
        <v>5</v>
      </c>
      <c r="BX15" s="15">
        <v>5</v>
      </c>
      <c r="BY15" s="15">
        <f t="shared" si="25"/>
        <v>5</v>
      </c>
      <c r="BZ15" s="2">
        <v>1</v>
      </c>
      <c r="CA15" s="9"/>
      <c r="CB15" s="16">
        <f t="shared" si="43"/>
        <v>9</v>
      </c>
      <c r="CC15" s="15">
        <f t="shared" si="26"/>
        <v>5</v>
      </c>
      <c r="CD15" s="15">
        <v>5</v>
      </c>
      <c r="CE15" s="15">
        <f t="shared" si="27"/>
        <v>5</v>
      </c>
      <c r="CF15" s="2">
        <v>1</v>
      </c>
      <c r="CG15" s="9"/>
      <c r="CH15" s="16">
        <f t="shared" si="44"/>
        <v>18</v>
      </c>
      <c r="CI15" s="15">
        <f t="shared" si="28"/>
        <v>5</v>
      </c>
      <c r="CJ15" s="15">
        <v>6</v>
      </c>
      <c r="CK15" s="15">
        <f t="shared" si="29"/>
        <v>6</v>
      </c>
      <c r="CL15" s="2">
        <v>0.5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42</v>
      </c>
      <c r="E16" s="15">
        <f>SUM(E7:E15)</f>
        <v>42</v>
      </c>
      <c r="F16" s="2">
        <f>SUM(F7:F15)</f>
        <v>5.5</v>
      </c>
      <c r="G16" s="9"/>
      <c r="H16" s="10" t="s">
        <v>38</v>
      </c>
      <c r="I16" s="15">
        <f>SUM(I7:I15)</f>
        <v>35</v>
      </c>
      <c r="J16" s="15">
        <f>SUM(J7:J15)</f>
        <v>41</v>
      </c>
      <c r="K16" s="15">
        <f>SUM(K7:K15)</f>
        <v>41</v>
      </c>
      <c r="L16" s="2">
        <f>SUM(L7:L15)</f>
        <v>7</v>
      </c>
      <c r="M16" s="9"/>
      <c r="N16" s="10" t="s">
        <v>38</v>
      </c>
      <c r="O16" s="15">
        <f>SUM(O7:O15)</f>
        <v>36</v>
      </c>
      <c r="P16" s="15">
        <f>SUM(P7:P15)</f>
        <v>39</v>
      </c>
      <c r="Q16" s="15">
        <f>SUM(Q7:Q15)</f>
        <v>39</v>
      </c>
      <c r="R16" s="2">
        <f>SUM(R7:R15)</f>
        <v>5.5</v>
      </c>
      <c r="S16" s="9"/>
      <c r="T16" s="10" t="s">
        <v>38</v>
      </c>
      <c r="U16" s="15">
        <f>SUM(U7:U15)</f>
        <v>36</v>
      </c>
      <c r="V16" s="15">
        <f>SUM(V7:V15)</f>
        <v>38</v>
      </c>
      <c r="W16" s="15">
        <f>SUM(W7:W15)</f>
        <v>38</v>
      </c>
      <c r="X16" s="2">
        <f>SUM(X7:X15)</f>
        <v>4.5</v>
      </c>
      <c r="Y16" s="9"/>
      <c r="Z16" s="10" t="s">
        <v>38</v>
      </c>
      <c r="AA16" s="15">
        <f>SUM(AA7:AA15)</f>
        <v>35</v>
      </c>
      <c r="AB16" s="15">
        <f>SUM(AB7:AB15)</f>
        <v>41</v>
      </c>
      <c r="AC16" s="15">
        <f>SUM(AC7:AC15)</f>
        <v>41</v>
      </c>
      <c r="AD16" s="2">
        <f>SUM(AD7:AD15)</f>
        <v>3.5</v>
      </c>
      <c r="AE16" s="9"/>
      <c r="AF16" s="10" t="s">
        <v>38</v>
      </c>
      <c r="AG16" s="15">
        <f>SUM(AG7:AG15)</f>
        <v>36</v>
      </c>
      <c r="AH16" s="15">
        <f>SUM(AH7:AH15)</f>
        <v>40</v>
      </c>
      <c r="AI16" s="15">
        <f>SUM(AI7:AI15)</f>
        <v>40</v>
      </c>
      <c r="AJ16" s="2">
        <f>SUM(AJ7:AJ15)</f>
        <v>4.5</v>
      </c>
      <c r="AK16" s="9"/>
      <c r="AL16" s="10" t="s">
        <v>38</v>
      </c>
      <c r="AM16" s="15">
        <f>SUM(AM7:AM15)</f>
        <v>35</v>
      </c>
      <c r="AN16" s="15">
        <f>SUM(AN7:AN15)</f>
        <v>40</v>
      </c>
      <c r="AO16" s="15">
        <f>SUM(AO7:AO15)</f>
        <v>40</v>
      </c>
      <c r="AP16" s="2">
        <f>SUM(AP7:AP15)</f>
        <v>4</v>
      </c>
      <c r="AQ16" s="9"/>
      <c r="AR16" s="10" t="s">
        <v>38</v>
      </c>
      <c r="AS16" s="15">
        <f>SUM(AS7:AS15)</f>
        <v>36</v>
      </c>
      <c r="AT16" s="15">
        <f>SUM(AT7:AT15)</f>
        <v>40</v>
      </c>
      <c r="AU16" s="15">
        <f>SUM(AU7:AU15)</f>
        <v>40</v>
      </c>
      <c r="AV16" s="2">
        <f>SUM(AV7:AV15)</f>
        <v>4.5</v>
      </c>
      <c r="AW16" s="9"/>
      <c r="AX16" s="10" t="s">
        <v>38</v>
      </c>
      <c r="AY16" s="15">
        <f>SUM(AY7:AY15)</f>
        <v>36</v>
      </c>
      <c r="AZ16" s="15">
        <f>SUM(AZ7:AZ15)</f>
        <v>39</v>
      </c>
      <c r="BA16" s="15">
        <f>SUM(BA7:BA15)</f>
        <v>39</v>
      </c>
      <c r="BB16" s="2">
        <f>SUM(BB7:BB15)</f>
        <v>3</v>
      </c>
      <c r="BC16" s="9"/>
      <c r="BD16" s="10" t="s">
        <v>38</v>
      </c>
      <c r="BE16" s="15">
        <f>SUM(BE7:BE15)</f>
        <v>35</v>
      </c>
      <c r="BF16" s="15">
        <f>SUM(BF7:BF15)</f>
        <v>39</v>
      </c>
      <c r="BG16" s="15">
        <f>SUM(BG7:BG15)</f>
        <v>39</v>
      </c>
      <c r="BH16" s="2">
        <f>SUM(BH7:BH15)</f>
        <v>4.5</v>
      </c>
      <c r="BI16" s="9"/>
      <c r="BJ16" s="10" t="s">
        <v>38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35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36</v>
      </c>
      <c r="BX16" s="15">
        <f>SUM(BX7:BX15)</f>
        <v>40</v>
      </c>
      <c r="BY16" s="15">
        <f>SUM(BY7:BY15)</f>
        <v>40</v>
      </c>
      <c r="BZ16" s="2">
        <f>SUM(BZ7:BZ15)</f>
        <v>5</v>
      </c>
      <c r="CA16" s="9"/>
      <c r="CB16" s="10" t="s">
        <v>38</v>
      </c>
      <c r="CC16" s="15">
        <f>SUM(CC7:CC15)</f>
        <v>35</v>
      </c>
      <c r="CD16" s="15">
        <f>SUM(CD7:CD15)</f>
        <v>37</v>
      </c>
      <c r="CE16" s="15">
        <f>SUM(CE7:CE15)</f>
        <v>37</v>
      </c>
      <c r="CF16" s="2">
        <f>SUM(CF7:CF15)</f>
        <v>4.5</v>
      </c>
      <c r="CG16" s="9"/>
      <c r="CH16" s="10" t="s">
        <v>38</v>
      </c>
      <c r="CI16" s="15">
        <f>SUM(CI7:CI15)</f>
        <v>36</v>
      </c>
      <c r="CJ16" s="15">
        <f>SUM(CJ7:CJ15)</f>
        <v>39</v>
      </c>
      <c r="CK16" s="15">
        <f>SUM(CK7:CK15)</f>
        <v>39</v>
      </c>
      <c r="CL16" s="2">
        <f>SUM(CL7:CL15)</f>
        <v>5.5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1</v>
      </c>
      <c r="G18" s="9"/>
      <c r="K18" t="s">
        <v>113</v>
      </c>
      <c r="L18" s="2">
        <v>1</v>
      </c>
      <c r="M18" s="9"/>
      <c r="Q18" t="s">
        <v>113</v>
      </c>
      <c r="R18" s="38">
        <v>1</v>
      </c>
      <c r="S18" s="9"/>
      <c r="W18" t="s">
        <v>113</v>
      </c>
      <c r="X18" s="2">
        <v>0</v>
      </c>
      <c r="Y18" s="9"/>
      <c r="AC18" t="s">
        <v>113</v>
      </c>
      <c r="AD18" s="2">
        <v>0</v>
      </c>
      <c r="AE18" s="9"/>
      <c r="AI18" t="s">
        <v>113</v>
      </c>
      <c r="AJ18" s="2">
        <v>1</v>
      </c>
      <c r="AK18" s="9"/>
      <c r="AO18" t="s">
        <v>113</v>
      </c>
      <c r="AP18" s="2">
        <v>1</v>
      </c>
      <c r="AQ18" s="9"/>
      <c r="AU18" t="s">
        <v>113</v>
      </c>
      <c r="AV18" s="2">
        <v>0</v>
      </c>
      <c r="AW18" s="9"/>
      <c r="BA18" t="s">
        <v>113</v>
      </c>
      <c r="BB18" s="2">
        <v>0</v>
      </c>
      <c r="BC18" s="9"/>
      <c r="BG18" t="s">
        <v>113</v>
      </c>
      <c r="BH18" s="2">
        <v>0.5</v>
      </c>
      <c r="BI18" s="9"/>
      <c r="BM18" t="s">
        <v>113</v>
      </c>
      <c r="BO18" s="9"/>
      <c r="BS18" t="s">
        <v>113</v>
      </c>
      <c r="BU18" s="9"/>
      <c r="BY18" t="s">
        <v>113</v>
      </c>
      <c r="BZ18" s="2">
        <v>1</v>
      </c>
      <c r="CA18" s="9"/>
      <c r="CE18" t="s">
        <v>113</v>
      </c>
      <c r="CF18" s="2">
        <v>0.5</v>
      </c>
      <c r="CG18" s="9"/>
      <c r="CK18" t="s">
        <v>113</v>
      </c>
      <c r="CL18" s="2">
        <v>1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6.5</v>
      </c>
      <c r="G20" s="9"/>
      <c r="K20" t="s">
        <v>114</v>
      </c>
      <c r="L20" s="17">
        <f>SUM(L16:L19)</f>
        <v>8</v>
      </c>
      <c r="M20" s="9"/>
      <c r="Q20" t="s">
        <v>114</v>
      </c>
      <c r="R20" s="17">
        <f>SUM(R16:R19)</f>
        <v>6.5</v>
      </c>
      <c r="S20" s="9"/>
      <c r="W20" t="s">
        <v>114</v>
      </c>
      <c r="X20" s="17">
        <f>SUM(X16:X19)</f>
        <v>4.5</v>
      </c>
      <c r="Y20" s="9"/>
      <c r="AC20" t="s">
        <v>114</v>
      </c>
      <c r="AD20" s="17">
        <f>SUM(AD16:AD19)</f>
        <v>3.5</v>
      </c>
      <c r="AE20" s="9"/>
      <c r="AI20" t="s">
        <v>114</v>
      </c>
      <c r="AJ20" s="17">
        <f>SUM(AJ16:AJ19)</f>
        <v>5.5</v>
      </c>
      <c r="AK20" s="9"/>
      <c r="AO20" t="s">
        <v>114</v>
      </c>
      <c r="AP20" s="17">
        <f>SUM(AP16:AP19)</f>
        <v>5</v>
      </c>
      <c r="AQ20" s="9"/>
      <c r="AU20" t="s">
        <v>114</v>
      </c>
      <c r="AV20" s="17">
        <f>SUM(AV16:AV19)</f>
        <v>4.5</v>
      </c>
      <c r="AW20" s="9"/>
      <c r="BA20" t="s">
        <v>114</v>
      </c>
      <c r="BB20" s="17">
        <f>SUM(BB16:BB19)</f>
        <v>3</v>
      </c>
      <c r="BC20" s="9"/>
      <c r="BG20" t="s">
        <v>114</v>
      </c>
      <c r="BH20" s="17">
        <f>SUM(BH16:BH19)</f>
        <v>5</v>
      </c>
      <c r="BI20" s="9"/>
      <c r="BM20" t="s">
        <v>114</v>
      </c>
      <c r="BN20" s="17">
        <f>SUM(BN16:BN19)</f>
        <v>0</v>
      </c>
      <c r="BO20" s="9"/>
      <c r="BS20" t="s">
        <v>114</v>
      </c>
      <c r="BT20" s="17">
        <f>SUM(BT16:BT19)</f>
        <v>0</v>
      </c>
      <c r="BU20" s="9"/>
      <c r="BY20" t="s">
        <v>114</v>
      </c>
      <c r="BZ20" s="17">
        <f>SUM(BZ16:BZ19)</f>
        <v>6</v>
      </c>
      <c r="CA20" s="9"/>
      <c r="CE20" t="s">
        <v>114</v>
      </c>
      <c r="CF20" s="17">
        <f>SUM(CF16:CF19)</f>
        <v>5</v>
      </c>
      <c r="CG20" s="9"/>
      <c r="CK20" t="s">
        <v>114</v>
      </c>
      <c r="CL20" s="17">
        <f>SUM(CL16:CL19)</f>
        <v>6.5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6</v>
      </c>
      <c r="G22" s="9"/>
      <c r="K22" t="s">
        <v>56</v>
      </c>
      <c r="L22" s="2">
        <f>IF(J16=0,0,K16-I16)</f>
        <v>6</v>
      </c>
      <c r="M22" s="9"/>
      <c r="Q22" t="s">
        <v>56</v>
      </c>
      <c r="R22" s="40">
        <f>IF(P16=0,0,Q16-O16)</f>
        <v>3</v>
      </c>
      <c r="S22" s="9"/>
      <c r="W22" t="s">
        <v>56</v>
      </c>
      <c r="X22" s="2">
        <f>IF(V16=0,0,W16-U16)</f>
        <v>2</v>
      </c>
      <c r="Y22" s="9"/>
      <c r="AC22" t="s">
        <v>56</v>
      </c>
      <c r="AD22" s="2">
        <f>IF(AB16=0,0,AC16-AA16)</f>
        <v>6</v>
      </c>
      <c r="AE22" s="9"/>
      <c r="AI22" t="s">
        <v>56</v>
      </c>
      <c r="AJ22" s="2">
        <f>IF(AH16=0,0,AI16-AG16)</f>
        <v>4</v>
      </c>
      <c r="AK22" s="9"/>
      <c r="AO22" t="s">
        <v>56</v>
      </c>
      <c r="AP22" s="2">
        <f>IF(AN16=0,0,AO16-AM16)</f>
        <v>5</v>
      </c>
      <c r="AQ22" s="9"/>
      <c r="AU22" t="s">
        <v>56</v>
      </c>
      <c r="AV22" s="2">
        <f>IF(AT16=0,0,AU16-AS16)</f>
        <v>4</v>
      </c>
      <c r="AW22" s="9"/>
      <c r="BA22" t="s">
        <v>56</v>
      </c>
      <c r="BB22" s="2">
        <f>IF(AZ16=0,0,BA16-AY16)</f>
        <v>3</v>
      </c>
      <c r="BC22" s="9"/>
      <c r="BG22" t="s">
        <v>56</v>
      </c>
      <c r="BH22" s="2">
        <f>IF(BF16=0,0,BG16-BE16)</f>
        <v>4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4</v>
      </c>
      <c r="CA22" s="9"/>
      <c r="CE22" t="s">
        <v>56</v>
      </c>
      <c r="CF22" s="2">
        <f>IF(CD16=0,0,CE16-CC16)</f>
        <v>2</v>
      </c>
      <c r="CG22" s="9"/>
      <c r="CK22" t="s">
        <v>56</v>
      </c>
      <c r="CL22" s="2">
        <f>IF(CJ16=0,0,CK16-CI16)</f>
        <v>3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T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T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T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T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T</v>
      </c>
      <c r="CL24" s="19" t="str">
        <f>IF(CJ16&lt;&gt;0,IF(CL16&gt;4.5,"W",IF(CL16=4.5,"T",IF(CL16&lt;4.5,"L"))),0)</f>
        <v>W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6.5</v>
      </c>
      <c r="D29" s="2">
        <f t="shared" ref="D29:D43" si="45">C29</f>
        <v>6.5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4.8</v>
      </c>
      <c r="K29" s="40">
        <f>MIN(J7,AB7,AN7,BF7,BR7,CD7)</f>
        <v>4</v>
      </c>
      <c r="L29" s="15">
        <f>MAX(J7,AB7,AN7,BF7,BR7,CD7)</f>
        <v>6</v>
      </c>
      <c r="M29" s="20"/>
    </row>
    <row r="30" spans="1:91" x14ac:dyDescent="0.2">
      <c r="A30" s="20"/>
      <c r="B30" t="s">
        <v>41</v>
      </c>
      <c r="C30" s="2">
        <f>L20</f>
        <v>8</v>
      </c>
      <c r="D30" s="2">
        <f t="shared" si="45"/>
        <v>8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5</v>
      </c>
      <c r="K30" s="40">
        <f t="shared" ref="K30:K37" si="48">MIN(J8,AB8,AN8,BF8,BR8,CD8)</f>
        <v>4</v>
      </c>
      <c r="L30" s="15">
        <f t="shared" ref="L30:L37" si="49">MAX(J8,AB8,AN8,BF8,BR8,CD8)</f>
        <v>6</v>
      </c>
      <c r="M30" s="20"/>
    </row>
    <row r="31" spans="1:91" x14ac:dyDescent="0.2">
      <c r="A31" s="20"/>
      <c r="B31" t="s">
        <v>42</v>
      </c>
      <c r="C31" s="2">
        <f>R20</f>
        <v>6.5</v>
      </c>
      <c r="D31" s="2">
        <f t="shared" si="45"/>
        <v>6.5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3.8</v>
      </c>
      <c r="K31" s="40">
        <f t="shared" si="48"/>
        <v>3</v>
      </c>
      <c r="L31" s="15">
        <f t="shared" si="49"/>
        <v>4</v>
      </c>
      <c r="M31" s="20"/>
    </row>
    <row r="32" spans="1:91" x14ac:dyDescent="0.2">
      <c r="A32" s="20"/>
      <c r="B32" t="s">
        <v>43</v>
      </c>
      <c r="C32" s="2">
        <f>X20</f>
        <v>4.5</v>
      </c>
      <c r="D32" s="2"/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4.2</v>
      </c>
      <c r="K32" s="40">
        <f t="shared" si="48"/>
        <v>3</v>
      </c>
      <c r="L32" s="15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3.5</v>
      </c>
      <c r="D33" s="2"/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3.8</v>
      </c>
      <c r="K33" s="40">
        <f t="shared" si="48"/>
        <v>3</v>
      </c>
      <c r="L33" s="15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5.5</v>
      </c>
      <c r="D34" s="2">
        <f t="shared" si="45"/>
        <v>5.5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4.4000000000000004</v>
      </c>
      <c r="K34" s="40">
        <f t="shared" si="48"/>
        <v>4</v>
      </c>
      <c r="L34" s="15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5</v>
      </c>
      <c r="D35" s="2">
        <f t="shared" si="45"/>
        <v>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5</v>
      </c>
      <c r="K35" s="40">
        <f t="shared" si="48"/>
        <v>4</v>
      </c>
      <c r="L35" s="15">
        <f t="shared" si="49"/>
        <v>6</v>
      </c>
      <c r="M35" s="20"/>
    </row>
    <row r="36" spans="1:18" x14ac:dyDescent="0.2">
      <c r="A36" s="20"/>
      <c r="B36" t="s">
        <v>47</v>
      </c>
      <c r="C36" s="2">
        <f>AV20</f>
        <v>4.5</v>
      </c>
      <c r="D36" s="2">
        <f t="shared" si="45"/>
        <v>4.5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3.2</v>
      </c>
      <c r="K36" s="40">
        <f t="shared" si="48"/>
        <v>3</v>
      </c>
      <c r="L36" s="15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3</v>
      </c>
      <c r="D37" s="2"/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5.4</v>
      </c>
      <c r="K37" s="40">
        <f t="shared" si="48"/>
        <v>5</v>
      </c>
      <c r="L37" s="15">
        <f t="shared" si="49"/>
        <v>7</v>
      </c>
      <c r="M37" s="20"/>
    </row>
    <row r="38" spans="1:18" x14ac:dyDescent="0.2">
      <c r="A38" s="20"/>
      <c r="B38" t="s">
        <v>49</v>
      </c>
      <c r="C38" s="2">
        <f>BH20</f>
        <v>5</v>
      </c>
      <c r="D38" s="2">
        <f t="shared" si="45"/>
        <v>5</v>
      </c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39.6</v>
      </c>
      <c r="K38" s="337">
        <f>SUM(K29:K37)</f>
        <v>33</v>
      </c>
      <c r="L38" s="337">
        <f>SUM(L29:L37)</f>
        <v>48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123">
        <f>AVERAGE(D7,P7,V7,AH7,AZ7,BL7,BX7,CJ7)</f>
        <v>5</v>
      </c>
      <c r="K40" s="40">
        <f>MIN(D7,P7,V7,AH7,AZ7,BL7,BX7,CJ7)</f>
        <v>4</v>
      </c>
      <c r="L40" s="15">
        <f>MAX(D7,P7,V7,AH7,AZ7,BL7,BX7,CJ7)</f>
        <v>6</v>
      </c>
      <c r="M40" s="20"/>
    </row>
    <row r="41" spans="1:18" x14ac:dyDescent="0.2">
      <c r="A41" s="20"/>
      <c r="B41" t="s">
        <v>52</v>
      </c>
      <c r="C41" s="2">
        <f>BZ20</f>
        <v>6</v>
      </c>
      <c r="D41" s="2">
        <f t="shared" si="45"/>
        <v>6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123">
        <f t="shared" ref="J41:J48" si="50">AVERAGE(D8,P8,V8,AH8,AZ8,BL8,BX8,CJ8)</f>
        <v>4.7142857142857144</v>
      </c>
      <c r="K41" s="40">
        <f t="shared" ref="K41:K48" si="51">MIN(D8,P8,V8,AH8,AZ8,BL8,BX8,CJ8)</f>
        <v>4</v>
      </c>
      <c r="L41" s="15">
        <f t="shared" ref="L41:L48" si="52">MAX(D8,P8,V8,AH8,AZ8,BL8,BX8,CJ8)</f>
        <v>5</v>
      </c>
      <c r="M41" s="20"/>
    </row>
    <row r="42" spans="1:18" x14ac:dyDescent="0.2">
      <c r="A42" s="20"/>
      <c r="B42" t="s">
        <v>53</v>
      </c>
      <c r="C42" s="2">
        <f>CF20</f>
        <v>5</v>
      </c>
      <c r="D42" s="2">
        <f t="shared" si="45"/>
        <v>5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3.2857142857142856</v>
      </c>
      <c r="K42" s="40">
        <f t="shared" si="51"/>
        <v>3</v>
      </c>
      <c r="L42" s="15">
        <f t="shared" si="52"/>
        <v>4</v>
      </c>
      <c r="M42" s="20"/>
    </row>
    <row r="43" spans="1:18" x14ac:dyDescent="0.2">
      <c r="A43" s="20"/>
      <c r="B43" t="s">
        <v>54</v>
      </c>
      <c r="C43" s="26">
        <f>CL20</f>
        <v>6.5</v>
      </c>
      <c r="D43" s="26">
        <f t="shared" si="45"/>
        <v>6.5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4.4285714285714288</v>
      </c>
      <c r="K43" s="40">
        <f t="shared" si="51"/>
        <v>3</v>
      </c>
      <c r="L43" s="15">
        <f t="shared" si="52"/>
        <v>5</v>
      </c>
      <c r="M43" s="20"/>
    </row>
    <row r="44" spans="1:18" x14ac:dyDescent="0.2">
      <c r="A44" s="20"/>
      <c r="B44" t="s">
        <v>38</v>
      </c>
      <c r="C44" s="2">
        <f>SUM(C29:C43)</f>
        <v>69.5</v>
      </c>
      <c r="D44" s="2">
        <f>SUM(D29:D43)</f>
        <v>58.5</v>
      </c>
      <c r="E44" s="25">
        <f>SUM(E29:E43)</f>
        <v>13</v>
      </c>
      <c r="F44" s="2">
        <f>SUM(F29:F43)</f>
        <v>13</v>
      </c>
      <c r="G44" s="20"/>
      <c r="I44" s="35">
        <v>14</v>
      </c>
      <c r="J44" s="123">
        <f t="shared" si="50"/>
        <v>4.4285714285714288</v>
      </c>
      <c r="K44" s="40">
        <f t="shared" si="51"/>
        <v>4</v>
      </c>
      <c r="L44" s="15">
        <f t="shared" si="52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3.4285714285714284</v>
      </c>
      <c r="K45" s="40">
        <f t="shared" si="51"/>
        <v>3</v>
      </c>
      <c r="L45" s="15">
        <f t="shared" si="52"/>
        <v>4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4.8571428571428568</v>
      </c>
      <c r="K46" s="40">
        <f t="shared" si="51"/>
        <v>4</v>
      </c>
      <c r="L46" s="15">
        <f t="shared" si="52"/>
        <v>5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123">
        <f t="shared" si="50"/>
        <v>4.2857142857142856</v>
      </c>
      <c r="K47" s="40">
        <f t="shared" si="51"/>
        <v>3</v>
      </c>
      <c r="L47" s="15">
        <f t="shared" si="52"/>
        <v>6</v>
      </c>
      <c r="M47" s="20"/>
      <c r="R47" s="2"/>
    </row>
    <row r="48" spans="1:18" x14ac:dyDescent="0.2">
      <c r="A48" s="20"/>
      <c r="B48" t="s">
        <v>16</v>
      </c>
      <c r="C48" s="25">
        <f t="shared" si="53"/>
        <v>7</v>
      </c>
      <c r="G48" s="20"/>
      <c r="I48" s="35">
        <v>18</v>
      </c>
      <c r="J48" s="123">
        <f t="shared" si="50"/>
        <v>5.1428571428571432</v>
      </c>
      <c r="K48" s="40">
        <f t="shared" si="51"/>
        <v>4</v>
      </c>
      <c r="L48" s="15">
        <f t="shared" si="52"/>
        <v>6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58</v>
      </c>
      <c r="G49" s="20"/>
      <c r="I49" s="36" t="s">
        <v>120</v>
      </c>
      <c r="J49" s="37">
        <f>SUM(J40:J48)</f>
        <v>39.571428571428577</v>
      </c>
      <c r="K49" s="337">
        <f>SUM(K40:K48)</f>
        <v>32</v>
      </c>
      <c r="L49" s="337">
        <f>SUM(L40:L48)</f>
        <v>46</v>
      </c>
      <c r="M49" s="20"/>
      <c r="R49" s="2"/>
    </row>
    <row r="50" spans="1:18" x14ac:dyDescent="0.2">
      <c r="A50" s="20"/>
      <c r="B50" t="s">
        <v>121</v>
      </c>
      <c r="C50" s="25">
        <f t="shared" si="54"/>
        <v>45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4"/>
        <v>7</v>
      </c>
      <c r="G51" s="20"/>
      <c r="K51" s="40">
        <f>K38+K49</f>
        <v>65</v>
      </c>
      <c r="L51" s="40">
        <f>L38+L49</f>
        <v>94</v>
      </c>
      <c r="R51" s="2"/>
    </row>
    <row r="52" spans="1:18" x14ac:dyDescent="0.2">
      <c r="A52" s="20"/>
      <c r="B52" t="s">
        <v>12</v>
      </c>
      <c r="C52" s="25">
        <f t="shared" si="54"/>
        <v>0</v>
      </c>
      <c r="G52" s="20"/>
      <c r="R52" s="2"/>
    </row>
    <row r="53" spans="1:18" x14ac:dyDescent="0.2">
      <c r="A53" s="20"/>
      <c r="B53" t="s">
        <v>38</v>
      </c>
      <c r="C53" s="29">
        <f>SUM(C47:C52)</f>
        <v>117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5">B7</f>
        <v>10</v>
      </c>
      <c r="C56" s="32">
        <f t="shared" si="55"/>
        <v>4</v>
      </c>
      <c r="D56" s="32">
        <f t="shared" si="55"/>
        <v>5</v>
      </c>
      <c r="E56" s="31" t="str">
        <f t="shared" ref="E56:E64" si="56">IF(D56&lt;&gt;0,IF((D56-C56)=-1,"Birdie",IF((D56-C56)=-2,"Eagle",IF((D56-C56)=0,"Par",IF((D56-C56)=1,"bogey",IF((D56-C56)=2,"Double bogey","Other"))))),"  ")</f>
        <v>bogey</v>
      </c>
      <c r="H56" s="33" t="s">
        <v>123</v>
      </c>
    </row>
    <row r="57" spans="1:18" x14ac:dyDescent="0.2">
      <c r="B57" s="10">
        <f t="shared" si="55"/>
        <v>11</v>
      </c>
      <c r="C57" s="32">
        <f t="shared" si="55"/>
        <v>4</v>
      </c>
      <c r="D57" s="32">
        <f t="shared" si="55"/>
        <v>4</v>
      </c>
      <c r="E57" s="31" t="str">
        <f t="shared" si="56"/>
        <v>Par</v>
      </c>
      <c r="H57" t="s">
        <v>124</v>
      </c>
      <c r="I57" s="25">
        <f>COUNTIF(E56:E64,"Eagle")</f>
        <v>0</v>
      </c>
    </row>
    <row r="58" spans="1:18" x14ac:dyDescent="0.2">
      <c r="B58" s="10">
        <f t="shared" si="55"/>
        <v>12</v>
      </c>
      <c r="C58" s="32">
        <f t="shared" si="55"/>
        <v>3</v>
      </c>
      <c r="D58" s="32">
        <f t="shared" si="55"/>
        <v>3</v>
      </c>
      <c r="E58" s="31" t="str">
        <f t="shared" si="56"/>
        <v>Par</v>
      </c>
      <c r="H58" t="s">
        <v>8</v>
      </c>
      <c r="I58" s="25">
        <f>COUNTIF(E56:E64,"Birdie")</f>
        <v>0</v>
      </c>
    </row>
    <row r="59" spans="1:18" x14ac:dyDescent="0.2">
      <c r="B59" s="10">
        <f t="shared" si="55"/>
        <v>13</v>
      </c>
      <c r="C59" s="32">
        <f t="shared" si="55"/>
        <v>4</v>
      </c>
      <c r="D59" s="32">
        <f t="shared" si="55"/>
        <v>5</v>
      </c>
      <c r="E59" s="31" t="str">
        <f t="shared" si="56"/>
        <v>bogey</v>
      </c>
      <c r="H59" t="s">
        <v>9</v>
      </c>
      <c r="I59" s="25">
        <f>COUNTIF(E56:E64,"Par")</f>
        <v>4</v>
      </c>
    </row>
    <row r="60" spans="1:18" x14ac:dyDescent="0.2">
      <c r="B60" s="10">
        <f t="shared" si="55"/>
        <v>14</v>
      </c>
      <c r="C60" s="32">
        <f t="shared" si="55"/>
        <v>4</v>
      </c>
      <c r="D60" s="32">
        <f t="shared" si="55"/>
        <v>5</v>
      </c>
      <c r="E60" s="31" t="str">
        <f t="shared" si="56"/>
        <v>bogey</v>
      </c>
      <c r="H60" t="s">
        <v>125</v>
      </c>
      <c r="I60" s="25">
        <f>COUNTIF(E56:E64,"bogey")</f>
        <v>4</v>
      </c>
    </row>
    <row r="61" spans="1:18" x14ac:dyDescent="0.2">
      <c r="B61" s="10">
        <f t="shared" si="55"/>
        <v>15</v>
      </c>
      <c r="C61" s="32">
        <f t="shared" si="55"/>
        <v>3</v>
      </c>
      <c r="D61" s="32">
        <f t="shared" si="55"/>
        <v>3</v>
      </c>
      <c r="E61" s="31" t="str">
        <f t="shared" si="56"/>
        <v>Par</v>
      </c>
      <c r="H61" t="s">
        <v>126</v>
      </c>
      <c r="I61" s="25">
        <f>COUNTIF(E56:E64,"Double bogey")</f>
        <v>1</v>
      </c>
    </row>
    <row r="62" spans="1:18" x14ac:dyDescent="0.2">
      <c r="B62" s="10">
        <f t="shared" si="55"/>
        <v>16</v>
      </c>
      <c r="C62" s="32">
        <f t="shared" si="55"/>
        <v>5</v>
      </c>
      <c r="D62" s="32">
        <f t="shared" si="55"/>
        <v>5</v>
      </c>
      <c r="E62" s="31" t="str">
        <f t="shared" si="56"/>
        <v>Par</v>
      </c>
      <c r="H62" t="s">
        <v>12</v>
      </c>
      <c r="I62" s="25">
        <f>COUNTIF(E56:E64,"Other")</f>
        <v>0</v>
      </c>
    </row>
    <row r="63" spans="1:18" x14ac:dyDescent="0.2">
      <c r="B63" s="10">
        <f t="shared" si="55"/>
        <v>17</v>
      </c>
      <c r="C63" s="32">
        <f t="shared" si="55"/>
        <v>4</v>
      </c>
      <c r="D63" s="32">
        <f t="shared" si="55"/>
        <v>6</v>
      </c>
      <c r="E63" s="31" t="str">
        <f t="shared" si="56"/>
        <v>Double bogey</v>
      </c>
    </row>
    <row r="64" spans="1:18" x14ac:dyDescent="0.2">
      <c r="B64" s="10">
        <f t="shared" si="55"/>
        <v>18</v>
      </c>
      <c r="C64" s="32">
        <f t="shared" si="55"/>
        <v>5</v>
      </c>
      <c r="D64" s="32">
        <f t="shared" si="55"/>
        <v>6</v>
      </c>
      <c r="E64" s="31" t="str">
        <f t="shared" si="56"/>
        <v>bogey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7">H7</f>
        <v>1</v>
      </c>
      <c r="C67" s="41">
        <f t="shared" si="57"/>
        <v>4</v>
      </c>
      <c r="D67" s="32">
        <f t="shared" si="57"/>
        <v>6</v>
      </c>
      <c r="E67" s="31" t="str">
        <f t="shared" ref="E67:E75" si="58">IF(D67&lt;&gt;0,IF((D67-C67)=-1,"Birdie",IF((D67-C67)=-2,"Eagle",IF((D67-C67)=0,"Par",IF((D67-C67)=1,"bogey",IF((D67-C67)=2,"Double bogey","Other"))))),"  ")</f>
        <v>Double bogey</v>
      </c>
      <c r="H67" s="33" t="s">
        <v>123</v>
      </c>
    </row>
    <row r="68" spans="2:9" x14ac:dyDescent="0.2">
      <c r="B68" s="10">
        <f t="shared" si="57"/>
        <v>2</v>
      </c>
      <c r="C68" s="41">
        <f t="shared" si="57"/>
        <v>4</v>
      </c>
      <c r="D68" s="32">
        <f t="shared" si="57"/>
        <v>5</v>
      </c>
      <c r="E68" s="31" t="str">
        <f t="shared" si="58"/>
        <v>bogey</v>
      </c>
      <c r="H68" t="s">
        <v>124</v>
      </c>
      <c r="I68" s="25">
        <f>COUNTIF(E67:E75,"Eagle")</f>
        <v>0</v>
      </c>
    </row>
    <row r="69" spans="2:9" x14ac:dyDescent="0.2">
      <c r="B69" s="10">
        <f t="shared" si="57"/>
        <v>3</v>
      </c>
      <c r="C69" s="41">
        <f t="shared" si="57"/>
        <v>4</v>
      </c>
      <c r="D69" s="32">
        <f t="shared" si="57"/>
        <v>4</v>
      </c>
      <c r="E69" s="31" t="str">
        <f t="shared" si="58"/>
        <v>Par</v>
      </c>
      <c r="H69" t="s">
        <v>8</v>
      </c>
      <c r="I69" s="25">
        <f>COUNTIF(E67:E75,"Birdie")</f>
        <v>0</v>
      </c>
    </row>
    <row r="70" spans="2:9" x14ac:dyDescent="0.2">
      <c r="B70" s="10">
        <f t="shared" si="57"/>
        <v>4</v>
      </c>
      <c r="C70" s="41">
        <f t="shared" si="57"/>
        <v>4</v>
      </c>
      <c r="D70" s="32">
        <f t="shared" si="57"/>
        <v>4</v>
      </c>
      <c r="E70" s="31" t="str">
        <f t="shared" si="58"/>
        <v>Par</v>
      </c>
      <c r="H70" t="s">
        <v>9</v>
      </c>
      <c r="I70" s="25">
        <f>COUNTIF(E67:E75,"Par")</f>
        <v>5</v>
      </c>
    </row>
    <row r="71" spans="2:9" x14ac:dyDescent="0.2">
      <c r="B71" s="10">
        <f t="shared" si="57"/>
        <v>5</v>
      </c>
      <c r="C71" s="41">
        <f t="shared" si="57"/>
        <v>3</v>
      </c>
      <c r="D71" s="32">
        <f t="shared" si="57"/>
        <v>5</v>
      </c>
      <c r="E71" s="31" t="str">
        <f t="shared" si="58"/>
        <v>Double bogey</v>
      </c>
      <c r="H71" t="s">
        <v>125</v>
      </c>
      <c r="I71" s="25">
        <f>COUNTIF(E67:E75,"bogey")</f>
        <v>2</v>
      </c>
    </row>
    <row r="72" spans="2:9" x14ac:dyDescent="0.2">
      <c r="B72" s="10">
        <f t="shared" si="57"/>
        <v>6</v>
      </c>
      <c r="C72" s="41">
        <f t="shared" si="57"/>
        <v>4</v>
      </c>
      <c r="D72" s="32">
        <f t="shared" si="57"/>
        <v>4</v>
      </c>
      <c r="E72" s="31" t="str">
        <f t="shared" si="58"/>
        <v>Par</v>
      </c>
      <c r="H72" t="s">
        <v>126</v>
      </c>
      <c r="I72" s="25">
        <f>COUNTIF(E67:E75,"Double bogey")</f>
        <v>2</v>
      </c>
    </row>
    <row r="73" spans="2:9" x14ac:dyDescent="0.2">
      <c r="B73" s="10">
        <f t="shared" si="57"/>
        <v>7</v>
      </c>
      <c r="C73" s="41">
        <f t="shared" si="57"/>
        <v>4</v>
      </c>
      <c r="D73" s="32">
        <f t="shared" si="57"/>
        <v>5</v>
      </c>
      <c r="E73" s="31" t="str">
        <f t="shared" si="58"/>
        <v>bogey</v>
      </c>
      <c r="H73" t="s">
        <v>12</v>
      </c>
      <c r="I73" s="25">
        <f>COUNTIF(E67:E75,"Other")</f>
        <v>0</v>
      </c>
    </row>
    <row r="74" spans="2:9" x14ac:dyDescent="0.2">
      <c r="B74" s="10">
        <f t="shared" si="57"/>
        <v>8</v>
      </c>
      <c r="C74" s="41">
        <f t="shared" si="57"/>
        <v>3</v>
      </c>
      <c r="D74" s="32">
        <f t="shared" si="57"/>
        <v>3</v>
      </c>
      <c r="E74" s="31" t="str">
        <f t="shared" si="58"/>
        <v>Par</v>
      </c>
    </row>
    <row r="75" spans="2:9" x14ac:dyDescent="0.2">
      <c r="B75" s="10">
        <f t="shared" si="57"/>
        <v>9</v>
      </c>
      <c r="C75" s="41">
        <f t="shared" si="57"/>
        <v>5</v>
      </c>
      <c r="D75" s="32">
        <f t="shared" si="57"/>
        <v>5</v>
      </c>
      <c r="E75" s="31" t="str">
        <f t="shared" si="58"/>
        <v>Par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9">N7</f>
        <v>10</v>
      </c>
      <c r="C78" s="41">
        <f t="shared" si="59"/>
        <v>4</v>
      </c>
      <c r="D78" s="32">
        <f t="shared" si="59"/>
        <v>4</v>
      </c>
      <c r="E78" s="31" t="str">
        <f t="shared" ref="E78:E86" si="60">IF(D78&lt;&gt;0,IF((D78-C78)=-1,"Birdie",IF((D78-C78)=-2,"Eagle",IF((D78-C78)=0,"Par",IF((D78-C78)=1,"bogey",IF((D78-C78)=2,"Double bogey","Other"))))),"  ")</f>
        <v>Par</v>
      </c>
      <c r="H78" s="33" t="s">
        <v>123</v>
      </c>
    </row>
    <row r="79" spans="2:9" x14ac:dyDescent="0.2">
      <c r="B79" s="31">
        <f t="shared" si="59"/>
        <v>11</v>
      </c>
      <c r="C79" s="41">
        <f t="shared" si="59"/>
        <v>4</v>
      </c>
      <c r="D79" s="32">
        <f t="shared" si="59"/>
        <v>5</v>
      </c>
      <c r="E79" s="31" t="str">
        <f t="shared" si="60"/>
        <v>bogey</v>
      </c>
      <c r="H79" t="s">
        <v>124</v>
      </c>
      <c r="I79" s="25">
        <f>COUNTIF(E78:E86,"Eagle")</f>
        <v>0</v>
      </c>
    </row>
    <row r="80" spans="2:9" x14ac:dyDescent="0.2">
      <c r="B80" s="31">
        <f t="shared" si="59"/>
        <v>12</v>
      </c>
      <c r="C80" s="41">
        <f t="shared" si="59"/>
        <v>3</v>
      </c>
      <c r="D80" s="32">
        <f t="shared" si="59"/>
        <v>4</v>
      </c>
      <c r="E80" s="31" t="str">
        <f t="shared" si="60"/>
        <v>bogey</v>
      </c>
      <c r="H80" t="s">
        <v>8</v>
      </c>
      <c r="I80" s="25">
        <f>COUNTIF(E78:E86,"Birdie")</f>
        <v>1</v>
      </c>
    </row>
    <row r="81" spans="2:9" x14ac:dyDescent="0.2">
      <c r="B81" s="31">
        <f t="shared" si="59"/>
        <v>13</v>
      </c>
      <c r="C81" s="41">
        <f t="shared" si="59"/>
        <v>4</v>
      </c>
      <c r="D81" s="32">
        <f t="shared" si="59"/>
        <v>5</v>
      </c>
      <c r="E81" s="31" t="str">
        <f t="shared" si="60"/>
        <v>bogey</v>
      </c>
      <c r="H81" t="s">
        <v>9</v>
      </c>
      <c r="I81" s="25">
        <f>COUNTIF(E78:E86,"Par")</f>
        <v>4</v>
      </c>
    </row>
    <row r="82" spans="2:9" x14ac:dyDescent="0.2">
      <c r="B82" s="31">
        <f t="shared" si="59"/>
        <v>14</v>
      </c>
      <c r="C82" s="41">
        <f t="shared" si="59"/>
        <v>4</v>
      </c>
      <c r="D82" s="32">
        <f t="shared" si="59"/>
        <v>5</v>
      </c>
      <c r="E82" s="31" t="str">
        <f t="shared" si="60"/>
        <v>bogey</v>
      </c>
      <c r="H82" t="s">
        <v>125</v>
      </c>
      <c r="I82" s="25">
        <f>COUNTIF(E78:E86,"bogey")</f>
        <v>4</v>
      </c>
    </row>
    <row r="83" spans="2:9" x14ac:dyDescent="0.2">
      <c r="B83" s="31">
        <f t="shared" si="59"/>
        <v>15</v>
      </c>
      <c r="C83" s="41">
        <f t="shared" si="59"/>
        <v>3</v>
      </c>
      <c r="D83" s="32">
        <f t="shared" si="59"/>
        <v>3</v>
      </c>
      <c r="E83" s="31" t="str">
        <f t="shared" si="60"/>
        <v>Par</v>
      </c>
      <c r="H83" t="s">
        <v>126</v>
      </c>
      <c r="I83" s="25">
        <f>COUNTIF(E78:E86,"Double bogey")</f>
        <v>0</v>
      </c>
    </row>
    <row r="84" spans="2:9" x14ac:dyDescent="0.2">
      <c r="B84" s="31">
        <f t="shared" si="59"/>
        <v>16</v>
      </c>
      <c r="C84" s="41">
        <f t="shared" si="59"/>
        <v>5</v>
      </c>
      <c r="D84" s="32">
        <f t="shared" si="59"/>
        <v>5</v>
      </c>
      <c r="E84" s="31" t="str">
        <f t="shared" si="60"/>
        <v>Par</v>
      </c>
      <c r="H84" t="s">
        <v>12</v>
      </c>
      <c r="I84" s="25">
        <f>COUNTIF(E78:E86,"Other")</f>
        <v>0</v>
      </c>
    </row>
    <row r="85" spans="2:9" x14ac:dyDescent="0.2">
      <c r="B85" s="31">
        <f t="shared" si="59"/>
        <v>17</v>
      </c>
      <c r="C85" s="41">
        <f t="shared" si="59"/>
        <v>4</v>
      </c>
      <c r="D85" s="32">
        <f t="shared" si="59"/>
        <v>3</v>
      </c>
      <c r="E85" s="31" t="str">
        <f t="shared" si="60"/>
        <v>Birdie</v>
      </c>
    </row>
    <row r="86" spans="2:9" x14ac:dyDescent="0.2">
      <c r="B86" s="31">
        <f t="shared" si="59"/>
        <v>18</v>
      </c>
      <c r="C86" s="41">
        <f t="shared" si="59"/>
        <v>5</v>
      </c>
      <c r="D86" s="32">
        <f t="shared" si="59"/>
        <v>5</v>
      </c>
      <c r="E86" s="31" t="str">
        <f t="shared" si="60"/>
        <v>Par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1">T7</f>
        <v>10</v>
      </c>
      <c r="C89" s="31">
        <f t="shared" si="61"/>
        <v>4</v>
      </c>
      <c r="D89" s="32">
        <f t="shared" si="61"/>
        <v>5</v>
      </c>
      <c r="E89" s="31" t="str">
        <f t="shared" ref="E89:E97" si="62">IF(D89&lt;&gt;0,IF((D89-C89)=-1,"Birdie",IF((D89-C89)=-2,"Eagle",IF((D89-C89)=0,"Par",IF((D89-C89)=1,"bogey",IF((D89-C89)=2,"Double bogey","Other"))))),"  ")</f>
        <v>bogey</v>
      </c>
      <c r="H89" s="33" t="s">
        <v>123</v>
      </c>
    </row>
    <row r="90" spans="2:9" x14ac:dyDescent="0.2">
      <c r="B90" s="31">
        <f t="shared" si="61"/>
        <v>11</v>
      </c>
      <c r="C90" s="31">
        <f t="shared" si="61"/>
        <v>4</v>
      </c>
      <c r="D90" s="32">
        <f t="shared" si="61"/>
        <v>5</v>
      </c>
      <c r="E90" s="31" t="str">
        <f t="shared" si="62"/>
        <v>bogey</v>
      </c>
      <c r="H90" t="s">
        <v>124</v>
      </c>
      <c r="I90" s="25">
        <f>COUNTIF(E89:E97,"Eagle")</f>
        <v>0</v>
      </c>
    </row>
    <row r="91" spans="2:9" x14ac:dyDescent="0.2">
      <c r="B91" s="31">
        <f t="shared" si="61"/>
        <v>12</v>
      </c>
      <c r="C91" s="31">
        <f t="shared" si="61"/>
        <v>3</v>
      </c>
      <c r="D91" s="32">
        <f t="shared" si="61"/>
        <v>3</v>
      </c>
      <c r="E91" s="31" t="str">
        <f t="shared" si="62"/>
        <v>Par</v>
      </c>
      <c r="H91" t="s">
        <v>8</v>
      </c>
      <c r="I91" s="25">
        <f>COUNTIF(E89:E97,"Birdie")</f>
        <v>1</v>
      </c>
    </row>
    <row r="92" spans="2:9" x14ac:dyDescent="0.2">
      <c r="B92" s="31">
        <f t="shared" si="61"/>
        <v>13</v>
      </c>
      <c r="C92" s="31">
        <f t="shared" si="61"/>
        <v>4</v>
      </c>
      <c r="D92" s="32">
        <f t="shared" si="61"/>
        <v>4</v>
      </c>
      <c r="E92" s="31" t="str">
        <f t="shared" si="62"/>
        <v>Par</v>
      </c>
      <c r="H92" t="s">
        <v>9</v>
      </c>
      <c r="I92" s="25">
        <f>COUNTIF(E89:E97,"Par")</f>
        <v>5</v>
      </c>
    </row>
    <row r="93" spans="2:9" x14ac:dyDescent="0.2">
      <c r="B93" s="31">
        <f t="shared" si="61"/>
        <v>14</v>
      </c>
      <c r="C93" s="31">
        <f t="shared" si="61"/>
        <v>4</v>
      </c>
      <c r="D93" s="32">
        <f t="shared" si="61"/>
        <v>4</v>
      </c>
      <c r="E93" s="31" t="str">
        <f t="shared" si="62"/>
        <v>Par</v>
      </c>
      <c r="H93" t="s">
        <v>125</v>
      </c>
      <c r="I93" s="25">
        <f>COUNTIF(E89:E97,"bogey")</f>
        <v>3</v>
      </c>
    </row>
    <row r="94" spans="2:9" x14ac:dyDescent="0.2">
      <c r="B94" s="31">
        <f t="shared" si="61"/>
        <v>15</v>
      </c>
      <c r="C94" s="31">
        <f t="shared" si="61"/>
        <v>3</v>
      </c>
      <c r="D94" s="32">
        <f t="shared" si="61"/>
        <v>4</v>
      </c>
      <c r="E94" s="31" t="str">
        <f t="shared" si="62"/>
        <v>bogey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1"/>
        <v>16</v>
      </c>
      <c r="C95" s="31">
        <f t="shared" si="61"/>
        <v>5</v>
      </c>
      <c r="D95" s="32">
        <f t="shared" si="61"/>
        <v>5</v>
      </c>
      <c r="E95" s="31" t="str">
        <f t="shared" si="62"/>
        <v>Par</v>
      </c>
      <c r="H95" t="s">
        <v>12</v>
      </c>
      <c r="I95" s="25">
        <f>COUNTIF(E89:E97,"Other")</f>
        <v>0</v>
      </c>
    </row>
    <row r="96" spans="2:9" x14ac:dyDescent="0.2">
      <c r="B96" s="31">
        <f t="shared" si="61"/>
        <v>17</v>
      </c>
      <c r="C96" s="31">
        <f t="shared" si="61"/>
        <v>4</v>
      </c>
      <c r="D96" s="32">
        <f t="shared" si="61"/>
        <v>3</v>
      </c>
      <c r="E96" s="31" t="str">
        <f t="shared" si="62"/>
        <v>Birdie</v>
      </c>
    </row>
    <row r="97" spans="2:9" x14ac:dyDescent="0.2">
      <c r="B97" s="31">
        <f t="shared" si="61"/>
        <v>18</v>
      </c>
      <c r="C97" s="31">
        <f t="shared" si="61"/>
        <v>5</v>
      </c>
      <c r="D97" s="32">
        <f t="shared" si="61"/>
        <v>5</v>
      </c>
      <c r="E97" s="31" t="str">
        <f t="shared" si="62"/>
        <v>Par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3">Z7</f>
        <v>1</v>
      </c>
      <c r="C100" s="31">
        <f t="shared" si="63"/>
        <v>4</v>
      </c>
      <c r="D100" s="32">
        <f t="shared" si="63"/>
        <v>4</v>
      </c>
      <c r="E100" s="31" t="str">
        <f t="shared" ref="E100:E108" si="64">IF(D100&lt;&gt;0,IF((D100-C100)=-1,"Birdie",IF((D100-C100)=-2,"Eagle",IF((D100-C100)=0,"Par",IF((D100-C100)=1,"bogey",IF((D100-C100)=2,"Double bogey","Other"))))),"  ")</f>
        <v>Par</v>
      </c>
      <c r="H100" s="33" t="s">
        <v>123</v>
      </c>
    </row>
    <row r="101" spans="2:9" x14ac:dyDescent="0.2">
      <c r="B101" s="31">
        <f t="shared" si="63"/>
        <v>2</v>
      </c>
      <c r="C101" s="31">
        <f t="shared" si="63"/>
        <v>4</v>
      </c>
      <c r="D101" s="32">
        <f t="shared" si="63"/>
        <v>6</v>
      </c>
      <c r="E101" s="31" t="str">
        <f t="shared" si="64"/>
        <v>Double bogey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3"/>
        <v>3</v>
      </c>
      <c r="C102" s="31">
        <f t="shared" si="63"/>
        <v>4</v>
      </c>
      <c r="D102" s="32">
        <f t="shared" si="63"/>
        <v>4</v>
      </c>
      <c r="E102" s="31" t="str">
        <f t="shared" si="64"/>
        <v>Par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3"/>
        <v>4</v>
      </c>
      <c r="C103" s="31">
        <f t="shared" si="63"/>
        <v>4</v>
      </c>
      <c r="D103" s="32">
        <f t="shared" si="63"/>
        <v>5</v>
      </c>
      <c r="E103" s="31" t="str">
        <f t="shared" si="64"/>
        <v>bogey</v>
      </c>
      <c r="H103" t="s">
        <v>9</v>
      </c>
      <c r="I103" s="25">
        <f>COUNTIF(E100:E108,"Par")</f>
        <v>5</v>
      </c>
    </row>
    <row r="104" spans="2:9" x14ac:dyDescent="0.2">
      <c r="B104" s="31">
        <f t="shared" si="63"/>
        <v>5</v>
      </c>
      <c r="C104" s="31">
        <f t="shared" si="63"/>
        <v>3</v>
      </c>
      <c r="D104" s="32">
        <f t="shared" si="63"/>
        <v>3</v>
      </c>
      <c r="E104" s="31" t="str">
        <f t="shared" si="64"/>
        <v>Par</v>
      </c>
      <c r="H104" t="s">
        <v>125</v>
      </c>
      <c r="I104" s="25">
        <f>COUNTIF(E100:E108,"bogey")</f>
        <v>2</v>
      </c>
    </row>
    <row r="105" spans="2:9" x14ac:dyDescent="0.2">
      <c r="B105" s="31">
        <f t="shared" si="63"/>
        <v>6</v>
      </c>
      <c r="C105" s="31">
        <f t="shared" si="63"/>
        <v>4</v>
      </c>
      <c r="D105" s="32">
        <f t="shared" si="63"/>
        <v>5</v>
      </c>
      <c r="E105" s="31" t="str">
        <f t="shared" si="64"/>
        <v>bogey</v>
      </c>
      <c r="H105" t="s">
        <v>126</v>
      </c>
      <c r="I105" s="25">
        <f>COUNTIF(E100:E108,"Double bogey")</f>
        <v>2</v>
      </c>
    </row>
    <row r="106" spans="2:9" x14ac:dyDescent="0.2">
      <c r="B106" s="31">
        <f t="shared" si="63"/>
        <v>7</v>
      </c>
      <c r="C106" s="31">
        <f t="shared" si="63"/>
        <v>4</v>
      </c>
      <c r="D106" s="32">
        <f t="shared" si="63"/>
        <v>6</v>
      </c>
      <c r="E106" s="31" t="str">
        <f t="shared" si="64"/>
        <v>Double bogey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3"/>
        <v>8</v>
      </c>
      <c r="C107" s="31">
        <f t="shared" si="63"/>
        <v>3</v>
      </c>
      <c r="D107" s="32">
        <f t="shared" si="63"/>
        <v>3</v>
      </c>
      <c r="E107" s="31" t="str">
        <f t="shared" si="64"/>
        <v>Par</v>
      </c>
    </row>
    <row r="108" spans="2:9" x14ac:dyDescent="0.2">
      <c r="B108" s="31">
        <f t="shared" si="63"/>
        <v>9</v>
      </c>
      <c r="C108" s="31">
        <f t="shared" si="63"/>
        <v>5</v>
      </c>
      <c r="D108" s="32">
        <f t="shared" si="63"/>
        <v>5</v>
      </c>
      <c r="E108" s="31" t="str">
        <f t="shared" si="64"/>
        <v>Par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5">AF7</f>
        <v>10</v>
      </c>
      <c r="C111" s="31">
        <f t="shared" si="65"/>
        <v>4</v>
      </c>
      <c r="D111" s="32">
        <f t="shared" si="65"/>
        <v>5</v>
      </c>
      <c r="E111" s="31" t="str">
        <f t="shared" ref="E111:E119" si="66">IF(D111&lt;&gt;0,IF((D111-C111)=-1,"Birdie",IF((D111-C111)=-2,"Eagle",IF((D111-C111)=0,"Par",IF((D111-C111)=1,"bogey",IF((D111-C111)=2,"Double bogey","Other"))))),"  ")</f>
        <v>bogey</v>
      </c>
      <c r="H111" s="33" t="s">
        <v>123</v>
      </c>
    </row>
    <row r="112" spans="2:9" x14ac:dyDescent="0.2">
      <c r="B112" s="31">
        <f t="shared" si="65"/>
        <v>11</v>
      </c>
      <c r="C112" s="31">
        <f t="shared" si="65"/>
        <v>4</v>
      </c>
      <c r="D112" s="32">
        <f t="shared" si="65"/>
        <v>5</v>
      </c>
      <c r="E112" s="31" t="str">
        <f t="shared" si="66"/>
        <v>bogey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5"/>
        <v>12</v>
      </c>
      <c r="C113" s="31">
        <f t="shared" si="65"/>
        <v>3</v>
      </c>
      <c r="D113" s="32">
        <f t="shared" si="65"/>
        <v>3</v>
      </c>
      <c r="E113" s="31" t="str">
        <f t="shared" si="66"/>
        <v>Par</v>
      </c>
      <c r="H113" t="s">
        <v>8</v>
      </c>
      <c r="I113" s="25">
        <f>COUNTIF(E111:E119,"Birdie")</f>
        <v>1</v>
      </c>
    </row>
    <row r="114" spans="2:9" x14ac:dyDescent="0.2">
      <c r="B114" s="31">
        <f t="shared" si="65"/>
        <v>13</v>
      </c>
      <c r="C114" s="31">
        <f t="shared" si="65"/>
        <v>4</v>
      </c>
      <c r="D114" s="32">
        <f t="shared" si="65"/>
        <v>5</v>
      </c>
      <c r="E114" s="31" t="str">
        <f t="shared" si="66"/>
        <v>bogey</v>
      </c>
      <c r="H114" t="s">
        <v>9</v>
      </c>
      <c r="I114" s="25">
        <f>COUNTIF(E111:E119,"Par")</f>
        <v>3</v>
      </c>
    </row>
    <row r="115" spans="2:9" x14ac:dyDescent="0.2">
      <c r="B115" s="31">
        <f t="shared" si="65"/>
        <v>14</v>
      </c>
      <c r="C115" s="31">
        <f t="shared" si="65"/>
        <v>4</v>
      </c>
      <c r="D115" s="32">
        <f t="shared" si="65"/>
        <v>5</v>
      </c>
      <c r="E115" s="31" t="str">
        <f t="shared" si="66"/>
        <v>bogey</v>
      </c>
      <c r="H115" t="s">
        <v>125</v>
      </c>
      <c r="I115" s="25">
        <f>COUNTIF(E111:E119,"bogey")</f>
        <v>5</v>
      </c>
    </row>
    <row r="116" spans="2:9" x14ac:dyDescent="0.2">
      <c r="B116" s="31">
        <f t="shared" si="65"/>
        <v>15</v>
      </c>
      <c r="C116" s="31">
        <f t="shared" si="65"/>
        <v>3</v>
      </c>
      <c r="D116" s="32">
        <f t="shared" si="65"/>
        <v>4</v>
      </c>
      <c r="E116" s="31" t="str">
        <f t="shared" si="66"/>
        <v>bogey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5"/>
        <v>16</v>
      </c>
      <c r="C117" s="31">
        <f t="shared" si="65"/>
        <v>5</v>
      </c>
      <c r="D117" s="32">
        <f t="shared" si="65"/>
        <v>5</v>
      </c>
      <c r="E117" s="31" t="str">
        <f t="shared" si="66"/>
        <v>Par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5"/>
        <v>17</v>
      </c>
      <c r="C118" s="31">
        <f t="shared" si="65"/>
        <v>4</v>
      </c>
      <c r="D118" s="32">
        <f t="shared" si="65"/>
        <v>4</v>
      </c>
      <c r="E118" s="31" t="str">
        <f t="shared" si="66"/>
        <v>Par</v>
      </c>
    </row>
    <row r="119" spans="2:9" x14ac:dyDescent="0.2">
      <c r="B119" s="31">
        <f t="shared" si="65"/>
        <v>18</v>
      </c>
      <c r="C119" s="31">
        <f t="shared" si="65"/>
        <v>5</v>
      </c>
      <c r="D119" s="32">
        <f t="shared" si="65"/>
        <v>4</v>
      </c>
      <c r="E119" s="31" t="str">
        <f t="shared" si="66"/>
        <v>Birdie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7">AL7</f>
        <v>1</v>
      </c>
      <c r="C122" s="31">
        <f t="shared" si="67"/>
        <v>4</v>
      </c>
      <c r="D122" s="32">
        <f t="shared" si="67"/>
        <v>5</v>
      </c>
      <c r="E122" s="31" t="str">
        <f t="shared" ref="E122:E130" si="68">IF(D122&lt;&gt;0,IF((D122-C122)=-1,"Birdie",IF((D122-C122)=-2,"Eagle",IF((D122-C122)=0,"Par",IF((D122-C122)=1,"bogey",IF((D122-C122)=2,"Double bogey","Other"))))),"  ")</f>
        <v>bogey</v>
      </c>
      <c r="H122" s="33" t="s">
        <v>123</v>
      </c>
    </row>
    <row r="123" spans="2:9" x14ac:dyDescent="0.2">
      <c r="B123" s="31">
        <f t="shared" si="67"/>
        <v>2</v>
      </c>
      <c r="C123" s="31">
        <f t="shared" si="67"/>
        <v>4</v>
      </c>
      <c r="D123" s="32">
        <f t="shared" si="67"/>
        <v>5</v>
      </c>
      <c r="E123" s="31" t="str">
        <f t="shared" si="68"/>
        <v>bogey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7"/>
        <v>3</v>
      </c>
      <c r="C124" s="31">
        <f t="shared" si="67"/>
        <v>4</v>
      </c>
      <c r="D124" s="32">
        <f t="shared" si="67"/>
        <v>4</v>
      </c>
      <c r="E124" s="31" t="str">
        <f t="shared" si="68"/>
        <v>Par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7"/>
        <v>4</v>
      </c>
      <c r="C125" s="31">
        <f t="shared" si="67"/>
        <v>4</v>
      </c>
      <c r="D125" s="32">
        <f t="shared" si="67"/>
        <v>5</v>
      </c>
      <c r="E125" s="31" t="str">
        <f t="shared" si="68"/>
        <v>bogey</v>
      </c>
      <c r="H125" t="s">
        <v>9</v>
      </c>
      <c r="I125" s="25">
        <f>COUNTIF(E122:E130,"Par")</f>
        <v>4</v>
      </c>
    </row>
    <row r="126" spans="2:9" x14ac:dyDescent="0.2">
      <c r="B126" s="31">
        <f t="shared" si="67"/>
        <v>5</v>
      </c>
      <c r="C126" s="31">
        <f t="shared" si="67"/>
        <v>3</v>
      </c>
      <c r="D126" s="32">
        <f t="shared" si="67"/>
        <v>3</v>
      </c>
      <c r="E126" s="31" t="str">
        <f t="shared" si="68"/>
        <v>Par</v>
      </c>
      <c r="H126" t="s">
        <v>125</v>
      </c>
      <c r="I126" s="25">
        <f>COUNTIF(E122:E130,"bogey")</f>
        <v>5</v>
      </c>
    </row>
    <row r="127" spans="2:9" x14ac:dyDescent="0.2">
      <c r="B127" s="31">
        <f t="shared" si="67"/>
        <v>6</v>
      </c>
      <c r="C127" s="31">
        <f t="shared" si="67"/>
        <v>4</v>
      </c>
      <c r="D127" s="32">
        <f t="shared" si="67"/>
        <v>5</v>
      </c>
      <c r="E127" s="31" t="str">
        <f t="shared" si="68"/>
        <v>bogey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7"/>
        <v>7</v>
      </c>
      <c r="C128" s="31">
        <f t="shared" si="67"/>
        <v>4</v>
      </c>
      <c r="D128" s="32">
        <f t="shared" si="67"/>
        <v>4</v>
      </c>
      <c r="E128" s="31" t="str">
        <f t="shared" si="68"/>
        <v>Par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7"/>
        <v>8</v>
      </c>
      <c r="C129" s="31">
        <f t="shared" si="67"/>
        <v>3</v>
      </c>
      <c r="D129" s="32">
        <f t="shared" si="67"/>
        <v>4</v>
      </c>
      <c r="E129" s="31" t="str">
        <f t="shared" si="68"/>
        <v>bogey</v>
      </c>
    </row>
    <row r="130" spans="2:9" x14ac:dyDescent="0.2">
      <c r="B130" s="31">
        <f t="shared" si="67"/>
        <v>9</v>
      </c>
      <c r="C130" s="31">
        <f t="shared" si="67"/>
        <v>5</v>
      </c>
      <c r="D130" s="32">
        <f t="shared" si="67"/>
        <v>5</v>
      </c>
      <c r="E130" s="31" t="str">
        <f t="shared" si="68"/>
        <v>Par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9">AR7</f>
        <v>10</v>
      </c>
      <c r="C133" s="31">
        <f t="shared" si="69"/>
        <v>4</v>
      </c>
      <c r="D133" s="32">
        <f t="shared" si="69"/>
        <v>5</v>
      </c>
      <c r="E133" s="31" t="str">
        <f t="shared" ref="E133:E141" si="70">IF(D133&lt;&gt;0,IF((D133-C133)=-1,"Birdie",IF((D133-C133)=-2,"Eagle",IF((D133-C133)=0,"Par",IF((D133-C133)=1,"bogey",IF((D133-C133)=2,"Double bogey","Other"))))),"  ")</f>
        <v>bogey</v>
      </c>
      <c r="H133" s="33" t="s">
        <v>123</v>
      </c>
    </row>
    <row r="134" spans="2:9" x14ac:dyDescent="0.2">
      <c r="B134" s="31">
        <f t="shared" si="69"/>
        <v>11</v>
      </c>
      <c r="C134" s="31">
        <f t="shared" si="69"/>
        <v>4</v>
      </c>
      <c r="D134" s="32">
        <f t="shared" si="69"/>
        <v>4</v>
      </c>
      <c r="E134" s="31" t="str">
        <f t="shared" si="70"/>
        <v>Par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9"/>
        <v>12</v>
      </c>
      <c r="C135" s="31">
        <f t="shared" si="69"/>
        <v>3</v>
      </c>
      <c r="D135" s="32">
        <f t="shared" si="69"/>
        <v>3</v>
      </c>
      <c r="E135" s="31" t="str">
        <f t="shared" si="70"/>
        <v>Par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9"/>
        <v>13</v>
      </c>
      <c r="C136" s="31">
        <f t="shared" si="69"/>
        <v>4</v>
      </c>
      <c r="D136" s="32">
        <f t="shared" si="69"/>
        <v>5</v>
      </c>
      <c r="E136" s="31" t="str">
        <f t="shared" si="70"/>
        <v>bogey</v>
      </c>
      <c r="H136" t="s">
        <v>9</v>
      </c>
      <c r="I136" s="25">
        <f>COUNTIF(E133:E141,"Par")</f>
        <v>5</v>
      </c>
    </row>
    <row r="137" spans="2:9" x14ac:dyDescent="0.2">
      <c r="B137" s="31">
        <f t="shared" si="69"/>
        <v>14</v>
      </c>
      <c r="C137" s="31">
        <f t="shared" si="69"/>
        <v>4</v>
      </c>
      <c r="D137" s="32">
        <f t="shared" si="69"/>
        <v>5</v>
      </c>
      <c r="E137" s="31" t="str">
        <f t="shared" si="70"/>
        <v>bogey</v>
      </c>
      <c r="H137" t="s">
        <v>125</v>
      </c>
      <c r="I137" s="25">
        <f>COUNTIF(E133:E141,"bogey")</f>
        <v>4</v>
      </c>
    </row>
    <row r="138" spans="2:9" x14ac:dyDescent="0.2">
      <c r="B138" s="31">
        <f t="shared" si="69"/>
        <v>15</v>
      </c>
      <c r="C138" s="31">
        <f t="shared" si="69"/>
        <v>3</v>
      </c>
      <c r="D138" s="32">
        <f t="shared" si="69"/>
        <v>3</v>
      </c>
      <c r="E138" s="31" t="str">
        <f t="shared" si="70"/>
        <v>Par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9"/>
        <v>16</v>
      </c>
      <c r="C139" s="31">
        <f t="shared" si="69"/>
        <v>5</v>
      </c>
      <c r="D139" s="32">
        <f t="shared" si="69"/>
        <v>5</v>
      </c>
      <c r="E139" s="31" t="str">
        <f t="shared" si="70"/>
        <v>Par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9"/>
        <v>17</v>
      </c>
      <c r="C140" s="31">
        <f t="shared" si="69"/>
        <v>4</v>
      </c>
      <c r="D140" s="32">
        <f t="shared" si="69"/>
        <v>4</v>
      </c>
      <c r="E140" s="31" t="str">
        <f t="shared" si="70"/>
        <v>Par</v>
      </c>
    </row>
    <row r="141" spans="2:9" x14ac:dyDescent="0.2">
      <c r="B141" s="31">
        <f t="shared" si="69"/>
        <v>18</v>
      </c>
      <c r="C141" s="31">
        <f t="shared" si="69"/>
        <v>5</v>
      </c>
      <c r="D141" s="32">
        <f t="shared" si="69"/>
        <v>6</v>
      </c>
      <c r="E141" s="31" t="str">
        <f t="shared" si="70"/>
        <v>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1">AX7</f>
        <v>10</v>
      </c>
      <c r="C144" s="31">
        <f t="shared" si="71"/>
        <v>4</v>
      </c>
      <c r="D144" s="32">
        <f t="shared" si="71"/>
        <v>5</v>
      </c>
      <c r="E144" s="31" t="str">
        <f t="shared" ref="E144:E152" si="72">IF(D144&lt;&gt;0,IF((D144-C144)=-1,"Birdie",IF((D144-C144)=-2,"Eagle",IF((D144-C144)=0,"Par",IF((D144-C144)=1,"bogey",IF((D144-C144)=2,"Double bogey","Other"))))),"  ")</f>
        <v>bogey</v>
      </c>
      <c r="H144" s="33" t="s">
        <v>123</v>
      </c>
    </row>
    <row r="145" spans="2:9" x14ac:dyDescent="0.2">
      <c r="B145" s="31">
        <f t="shared" si="71"/>
        <v>11</v>
      </c>
      <c r="C145" s="31">
        <f t="shared" si="71"/>
        <v>4</v>
      </c>
      <c r="D145" s="32">
        <f t="shared" si="71"/>
        <v>5</v>
      </c>
      <c r="E145" s="31" t="str">
        <f t="shared" si="72"/>
        <v>bogey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1"/>
        <v>12</v>
      </c>
      <c r="C146" s="31">
        <f t="shared" si="71"/>
        <v>3</v>
      </c>
      <c r="D146" s="32">
        <f t="shared" si="71"/>
        <v>3</v>
      </c>
      <c r="E146" s="31" t="str">
        <f t="shared" si="72"/>
        <v>Par</v>
      </c>
      <c r="H146" t="s">
        <v>8</v>
      </c>
      <c r="I146" s="25">
        <f>COUNTIF(E144:E152,"Birdie")</f>
        <v>1</v>
      </c>
    </row>
    <row r="147" spans="2:9" x14ac:dyDescent="0.2">
      <c r="B147" s="31">
        <f t="shared" si="71"/>
        <v>13</v>
      </c>
      <c r="C147" s="31">
        <f t="shared" si="71"/>
        <v>4</v>
      </c>
      <c r="D147" s="32">
        <f t="shared" si="71"/>
        <v>3</v>
      </c>
      <c r="E147" s="31" t="str">
        <f t="shared" si="72"/>
        <v>Birdie</v>
      </c>
      <c r="H147" t="s">
        <v>9</v>
      </c>
      <c r="I147" s="25">
        <f>COUNTIF(E144:E152,"Par")</f>
        <v>4</v>
      </c>
    </row>
    <row r="148" spans="2:9" x14ac:dyDescent="0.2">
      <c r="B148" s="31">
        <f t="shared" si="71"/>
        <v>14</v>
      </c>
      <c r="C148" s="31">
        <f t="shared" si="71"/>
        <v>4</v>
      </c>
      <c r="D148" s="32">
        <f t="shared" si="71"/>
        <v>4</v>
      </c>
      <c r="E148" s="31" t="str">
        <f t="shared" si="72"/>
        <v>Par</v>
      </c>
      <c r="H148" t="s">
        <v>125</v>
      </c>
      <c r="I148" s="25">
        <f>COUNTIF(E144:E152,"bogey")</f>
        <v>4</v>
      </c>
    </row>
    <row r="149" spans="2:9" x14ac:dyDescent="0.2">
      <c r="B149" s="31">
        <f t="shared" si="71"/>
        <v>15</v>
      </c>
      <c r="C149" s="31">
        <f t="shared" si="71"/>
        <v>3</v>
      </c>
      <c r="D149" s="32">
        <f t="shared" si="71"/>
        <v>4</v>
      </c>
      <c r="E149" s="31" t="str">
        <f t="shared" si="72"/>
        <v>bogey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71"/>
        <v>16</v>
      </c>
      <c r="C150" s="31">
        <f t="shared" si="71"/>
        <v>5</v>
      </c>
      <c r="D150" s="32">
        <f t="shared" si="71"/>
        <v>5</v>
      </c>
      <c r="E150" s="31" t="str">
        <f t="shared" si="72"/>
        <v>Par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1"/>
        <v>17</v>
      </c>
      <c r="C151" s="31">
        <f t="shared" si="71"/>
        <v>4</v>
      </c>
      <c r="D151" s="32">
        <f t="shared" si="71"/>
        <v>5</v>
      </c>
      <c r="E151" s="31" t="str">
        <f t="shared" si="72"/>
        <v>bogey</v>
      </c>
    </row>
    <row r="152" spans="2:9" x14ac:dyDescent="0.2">
      <c r="B152" s="31">
        <f t="shared" si="71"/>
        <v>18</v>
      </c>
      <c r="C152" s="31">
        <f t="shared" si="71"/>
        <v>5</v>
      </c>
      <c r="D152" s="32">
        <f t="shared" si="71"/>
        <v>5</v>
      </c>
      <c r="E152" s="31" t="str">
        <f t="shared" si="72"/>
        <v>Par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3">BD7</f>
        <v>1</v>
      </c>
      <c r="C155" s="31">
        <f t="shared" si="73"/>
        <v>4</v>
      </c>
      <c r="D155" s="32">
        <f t="shared" si="73"/>
        <v>5</v>
      </c>
      <c r="E155" s="31" t="str">
        <f t="shared" ref="E155:E163" si="74">IF(D155&lt;&gt;0,IF((D155-C155)=-1,"Birdie",IF((D155-C155)=-2,"Eagle",IF((D155-C155)=0,"Par",IF((D155-C155)=1,"bogey",IF((D155-C155)=2,"Double bogey","Other"))))),"  ")</f>
        <v>bogey</v>
      </c>
      <c r="H155" s="33" t="s">
        <v>123</v>
      </c>
    </row>
    <row r="156" spans="2:9" x14ac:dyDescent="0.2">
      <c r="B156" s="31">
        <f t="shared" si="73"/>
        <v>2</v>
      </c>
      <c r="C156" s="31">
        <f t="shared" si="73"/>
        <v>4</v>
      </c>
      <c r="D156" s="32">
        <f t="shared" si="73"/>
        <v>4</v>
      </c>
      <c r="E156" s="31" t="str">
        <f t="shared" si="74"/>
        <v>Par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3"/>
        <v>3</v>
      </c>
      <c r="C157" s="31">
        <f t="shared" si="73"/>
        <v>4</v>
      </c>
      <c r="D157" s="32">
        <f t="shared" si="73"/>
        <v>4</v>
      </c>
      <c r="E157" s="31" t="str">
        <f t="shared" si="74"/>
        <v>Par</v>
      </c>
      <c r="H157" t="s">
        <v>8</v>
      </c>
      <c r="I157" s="25">
        <f>COUNTIF(E155:E163,"Birdie")</f>
        <v>1</v>
      </c>
    </row>
    <row r="158" spans="2:9" x14ac:dyDescent="0.2">
      <c r="B158" s="31">
        <f t="shared" si="73"/>
        <v>4</v>
      </c>
      <c r="C158" s="31">
        <f t="shared" si="73"/>
        <v>4</v>
      </c>
      <c r="D158" s="32">
        <f t="shared" si="73"/>
        <v>3</v>
      </c>
      <c r="E158" s="31" t="str">
        <f t="shared" si="74"/>
        <v>Birdie</v>
      </c>
      <c r="H158" t="s">
        <v>9</v>
      </c>
      <c r="I158" s="25">
        <f>COUNTIF(E155:E163,"Par")</f>
        <v>4</v>
      </c>
    </row>
    <row r="159" spans="2:9" x14ac:dyDescent="0.2">
      <c r="B159" s="31">
        <f t="shared" si="73"/>
        <v>5</v>
      </c>
      <c r="C159" s="31">
        <f t="shared" si="73"/>
        <v>3</v>
      </c>
      <c r="D159" s="32">
        <f t="shared" si="73"/>
        <v>4</v>
      </c>
      <c r="E159" s="31" t="str">
        <f t="shared" si="74"/>
        <v>bogey</v>
      </c>
      <c r="H159" t="s">
        <v>125</v>
      </c>
      <c r="I159" s="25">
        <f>COUNTIF(E155:E163,"bogey")</f>
        <v>3</v>
      </c>
    </row>
    <row r="160" spans="2:9" x14ac:dyDescent="0.2">
      <c r="B160" s="31">
        <f t="shared" si="73"/>
        <v>6</v>
      </c>
      <c r="C160" s="31">
        <f t="shared" si="73"/>
        <v>4</v>
      </c>
      <c r="D160" s="32">
        <f t="shared" si="73"/>
        <v>4</v>
      </c>
      <c r="E160" s="31" t="str">
        <f t="shared" si="74"/>
        <v>Par</v>
      </c>
      <c r="H160" t="s">
        <v>126</v>
      </c>
      <c r="I160" s="25">
        <f>COUNTIF(E155:E163,"Double bogey")</f>
        <v>1</v>
      </c>
    </row>
    <row r="161" spans="2:9" x14ac:dyDescent="0.2">
      <c r="B161" s="31">
        <f t="shared" si="73"/>
        <v>7</v>
      </c>
      <c r="C161" s="31">
        <f t="shared" si="73"/>
        <v>4</v>
      </c>
      <c r="D161" s="32">
        <f t="shared" si="73"/>
        <v>5</v>
      </c>
      <c r="E161" s="31" t="str">
        <f t="shared" si="74"/>
        <v>bogey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3"/>
        <v>8</v>
      </c>
      <c r="C162" s="31">
        <f t="shared" si="73"/>
        <v>3</v>
      </c>
      <c r="D162" s="32">
        <f t="shared" si="73"/>
        <v>3</v>
      </c>
      <c r="E162" s="31" t="str">
        <f t="shared" si="74"/>
        <v>Par</v>
      </c>
    </row>
    <row r="163" spans="2:9" x14ac:dyDescent="0.2">
      <c r="B163" s="31">
        <f t="shared" si="73"/>
        <v>9</v>
      </c>
      <c r="C163" s="31">
        <f t="shared" si="73"/>
        <v>5</v>
      </c>
      <c r="D163" s="32">
        <f t="shared" si="73"/>
        <v>7</v>
      </c>
      <c r="E163" s="31" t="str">
        <f t="shared" si="74"/>
        <v>Double 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5">BJ7</f>
        <v>10</v>
      </c>
      <c r="C166" s="31">
        <f t="shared" si="75"/>
        <v>4</v>
      </c>
      <c r="D166" s="32">
        <f t="shared" si="75"/>
        <v>0</v>
      </c>
      <c r="E166" s="31" t="str">
        <f t="shared" ref="E166:E174" si="76">IF(D166&lt;&gt;0,IF((D166-C166)=-1,"Birdie",IF((D166-C166)=-2,"Eagle",IF((D166-C166)=0,"Par",IF((D166-C166)=1,"bogey",IF((D166-C166)=2,"Double bogey","Other"))))),"  ")</f>
        <v xml:space="preserve">  </v>
      </c>
      <c r="H166" s="33" t="s">
        <v>123</v>
      </c>
    </row>
    <row r="167" spans="2:9" x14ac:dyDescent="0.2">
      <c r="B167" s="31">
        <f t="shared" si="75"/>
        <v>11</v>
      </c>
      <c r="C167" s="31">
        <f t="shared" si="75"/>
        <v>4</v>
      </c>
      <c r="D167" s="32">
        <f t="shared" si="75"/>
        <v>0</v>
      </c>
      <c r="E167" s="31" t="str">
        <f t="shared" si="76"/>
        <v xml:space="preserve">  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5"/>
        <v>12</v>
      </c>
      <c r="C168" s="31">
        <f t="shared" si="75"/>
        <v>3</v>
      </c>
      <c r="D168" s="32">
        <f t="shared" si="75"/>
        <v>0</v>
      </c>
      <c r="E168" s="31" t="str">
        <f t="shared" si="76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5"/>
        <v>13</v>
      </c>
      <c r="C169" s="31">
        <f t="shared" si="75"/>
        <v>4</v>
      </c>
      <c r="D169" s="32">
        <f t="shared" si="75"/>
        <v>0</v>
      </c>
      <c r="E169" s="31" t="str">
        <f t="shared" si="76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5"/>
        <v>14</v>
      </c>
      <c r="C170" s="31">
        <f t="shared" si="75"/>
        <v>4</v>
      </c>
      <c r="D170" s="32">
        <f t="shared" si="75"/>
        <v>0</v>
      </c>
      <c r="E170" s="31" t="str">
        <f t="shared" si="76"/>
        <v xml:space="preserve">  </v>
      </c>
      <c r="H170" t="s">
        <v>125</v>
      </c>
      <c r="I170" s="25">
        <f>COUNTIF(E166:E174,"bogey")</f>
        <v>0</v>
      </c>
    </row>
    <row r="171" spans="2:9" x14ac:dyDescent="0.2">
      <c r="B171" s="31">
        <f t="shared" si="75"/>
        <v>15</v>
      </c>
      <c r="C171" s="31">
        <f t="shared" si="75"/>
        <v>3</v>
      </c>
      <c r="D171" s="32">
        <f t="shared" si="75"/>
        <v>0</v>
      </c>
      <c r="E171" s="31" t="str">
        <f t="shared" si="76"/>
        <v xml:space="preserve">  </v>
      </c>
      <c r="H171" t="s">
        <v>126</v>
      </c>
      <c r="I171" s="25">
        <f>COUNTIF(E166:E174,"Double bogey")</f>
        <v>0</v>
      </c>
    </row>
    <row r="172" spans="2:9" x14ac:dyDescent="0.2">
      <c r="B172" s="31">
        <f t="shared" si="75"/>
        <v>16</v>
      </c>
      <c r="C172" s="31">
        <f t="shared" si="75"/>
        <v>5</v>
      </c>
      <c r="D172" s="32">
        <f t="shared" si="75"/>
        <v>0</v>
      </c>
      <c r="E172" s="31" t="str">
        <f t="shared" si="76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5"/>
        <v>17</v>
      </c>
      <c r="C173" s="31">
        <f t="shared" si="75"/>
        <v>4</v>
      </c>
      <c r="D173" s="32">
        <f t="shared" si="75"/>
        <v>0</v>
      </c>
      <c r="E173" s="31" t="str">
        <f t="shared" si="76"/>
        <v xml:space="preserve">  </v>
      </c>
    </row>
    <row r="174" spans="2:9" x14ac:dyDescent="0.2">
      <c r="B174" s="31">
        <f t="shared" si="75"/>
        <v>18</v>
      </c>
      <c r="C174" s="31">
        <f t="shared" si="75"/>
        <v>5</v>
      </c>
      <c r="D174" s="32">
        <f t="shared" si="75"/>
        <v>0</v>
      </c>
      <c r="E174" s="31" t="str">
        <f t="shared" si="76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7">BP7</f>
        <v>1</v>
      </c>
      <c r="C177" s="31">
        <f t="shared" si="77"/>
        <v>4</v>
      </c>
      <c r="D177" s="32">
        <f t="shared" si="77"/>
        <v>0</v>
      </c>
      <c r="E177" s="31" t="str">
        <f t="shared" ref="E177:E185" si="78">IF(D177&lt;&gt;0,IF((D177-C177)=-1,"Birdie",IF((D177-C177)=-2,"Eagle",IF((D177-C177)=0,"Par",IF((D177-C177)=1,"bogey",IF((D177-C177)=2,"Double bogey","Other"))))),"  ")</f>
        <v xml:space="preserve">  </v>
      </c>
      <c r="H177" s="33" t="s">
        <v>123</v>
      </c>
    </row>
    <row r="178" spans="2:9" x14ac:dyDescent="0.2">
      <c r="B178" s="31">
        <f t="shared" si="77"/>
        <v>2</v>
      </c>
      <c r="C178" s="31">
        <f t="shared" si="77"/>
        <v>4</v>
      </c>
      <c r="D178" s="32">
        <f t="shared" si="77"/>
        <v>0</v>
      </c>
      <c r="E178" s="31" t="str">
        <f t="shared" si="78"/>
        <v xml:space="preserve">  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7"/>
        <v>3</v>
      </c>
      <c r="C179" s="31">
        <f t="shared" si="77"/>
        <v>4</v>
      </c>
      <c r="D179" s="32">
        <f t="shared" si="77"/>
        <v>0</v>
      </c>
      <c r="E179" s="31" t="str">
        <f t="shared" si="78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7"/>
        <v>4</v>
      </c>
      <c r="C180" s="31">
        <f t="shared" si="77"/>
        <v>4</v>
      </c>
      <c r="D180" s="32">
        <f t="shared" si="77"/>
        <v>0</v>
      </c>
      <c r="E180" s="31" t="str">
        <f t="shared" si="78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7"/>
        <v>5</v>
      </c>
      <c r="C181" s="31">
        <f t="shared" si="77"/>
        <v>3</v>
      </c>
      <c r="D181" s="32">
        <f t="shared" si="77"/>
        <v>0</v>
      </c>
      <c r="E181" s="31" t="str">
        <f t="shared" si="78"/>
        <v xml:space="preserve">  </v>
      </c>
      <c r="H181" t="s">
        <v>125</v>
      </c>
      <c r="I181" s="25">
        <f>COUNTIF(E177:E185,"bogey")</f>
        <v>0</v>
      </c>
    </row>
    <row r="182" spans="2:9" x14ac:dyDescent="0.2">
      <c r="B182" s="31">
        <f t="shared" si="77"/>
        <v>6</v>
      </c>
      <c r="C182" s="31">
        <f t="shared" si="77"/>
        <v>4</v>
      </c>
      <c r="D182" s="32">
        <f t="shared" si="77"/>
        <v>0</v>
      </c>
      <c r="E182" s="31" t="str">
        <f t="shared" si="78"/>
        <v xml:space="preserve">  </v>
      </c>
      <c r="H182" t="s">
        <v>126</v>
      </c>
      <c r="I182" s="25">
        <f>COUNTIF(E177:E185,"Double bogey")</f>
        <v>0</v>
      </c>
    </row>
    <row r="183" spans="2:9" x14ac:dyDescent="0.2">
      <c r="B183" s="31">
        <f t="shared" si="77"/>
        <v>7</v>
      </c>
      <c r="C183" s="31">
        <f t="shared" si="77"/>
        <v>4</v>
      </c>
      <c r="D183" s="32">
        <f t="shared" si="77"/>
        <v>0</v>
      </c>
      <c r="E183" s="31" t="str">
        <f t="shared" si="78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7"/>
        <v>8</v>
      </c>
      <c r="C184" s="31">
        <f t="shared" si="77"/>
        <v>3</v>
      </c>
      <c r="D184" s="32">
        <f t="shared" si="77"/>
        <v>0</v>
      </c>
      <c r="E184" s="31" t="str">
        <f t="shared" si="78"/>
        <v xml:space="preserve">  </v>
      </c>
    </row>
    <row r="185" spans="2:9" x14ac:dyDescent="0.2">
      <c r="B185" s="31">
        <f t="shared" si="77"/>
        <v>9</v>
      </c>
      <c r="C185" s="31">
        <f t="shared" si="77"/>
        <v>5</v>
      </c>
      <c r="D185" s="32">
        <f t="shared" si="77"/>
        <v>0</v>
      </c>
      <c r="E185" s="31" t="str">
        <f t="shared" si="78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9">BV7</f>
        <v>10</v>
      </c>
      <c r="C188" s="31">
        <f t="shared" si="79"/>
        <v>4</v>
      </c>
      <c r="D188" s="32">
        <f t="shared" si="79"/>
        <v>6</v>
      </c>
      <c r="E188" s="31" t="str">
        <f t="shared" ref="E188:E196" si="80">IF(D188&lt;&gt;0,IF((D188-C188)=-1,"Birdie",IF((D188-C188)=-2,"Eagle",IF((D188-C188)=0,"Par",IF((D188-C188)=1,"bogey",IF((D188-C188)=2,"Double bogey","Other"))))),"  ")</f>
        <v>Double bogey</v>
      </c>
      <c r="H188" s="33" t="s">
        <v>123</v>
      </c>
    </row>
    <row r="189" spans="2:9" x14ac:dyDescent="0.2">
      <c r="B189" s="31">
        <f t="shared" si="79"/>
        <v>11</v>
      </c>
      <c r="C189" s="31">
        <f t="shared" si="79"/>
        <v>4</v>
      </c>
      <c r="D189" s="32">
        <f t="shared" si="79"/>
        <v>5</v>
      </c>
      <c r="E189" s="31" t="str">
        <f t="shared" si="80"/>
        <v>bogey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9"/>
        <v>12</v>
      </c>
      <c r="C190" s="31">
        <f t="shared" si="79"/>
        <v>3</v>
      </c>
      <c r="D190" s="32">
        <f t="shared" si="79"/>
        <v>3</v>
      </c>
      <c r="E190" s="31" t="str">
        <f t="shared" si="80"/>
        <v>Par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9"/>
        <v>13</v>
      </c>
      <c r="C191" s="31">
        <f t="shared" si="79"/>
        <v>4</v>
      </c>
      <c r="D191" s="32">
        <f t="shared" si="79"/>
        <v>4</v>
      </c>
      <c r="E191" s="31" t="str">
        <f t="shared" si="80"/>
        <v>Par</v>
      </c>
      <c r="H191" t="s">
        <v>9</v>
      </c>
      <c r="I191" s="25">
        <f>COUNTIF(E188:E196,"Par")</f>
        <v>6</v>
      </c>
    </row>
    <row r="192" spans="2:9" x14ac:dyDescent="0.2">
      <c r="B192" s="31">
        <f t="shared" si="79"/>
        <v>14</v>
      </c>
      <c r="C192" s="31">
        <f t="shared" si="79"/>
        <v>4</v>
      </c>
      <c r="D192" s="32">
        <f t="shared" si="79"/>
        <v>4</v>
      </c>
      <c r="E192" s="31" t="str">
        <f t="shared" si="80"/>
        <v>Par</v>
      </c>
      <c r="H192" t="s">
        <v>125</v>
      </c>
      <c r="I192" s="25">
        <f>COUNTIF(E188:E196,"bogey")</f>
        <v>2</v>
      </c>
    </row>
    <row r="193" spans="2:9" x14ac:dyDescent="0.2">
      <c r="B193" s="31">
        <f t="shared" si="79"/>
        <v>15</v>
      </c>
      <c r="C193" s="31">
        <f t="shared" si="79"/>
        <v>3</v>
      </c>
      <c r="D193" s="32">
        <f t="shared" si="79"/>
        <v>3</v>
      </c>
      <c r="E193" s="31" t="str">
        <f t="shared" si="80"/>
        <v>Par</v>
      </c>
      <c r="H193" t="s">
        <v>126</v>
      </c>
      <c r="I193" s="25">
        <f>COUNTIF(E188:E196,"Double bogey")</f>
        <v>1</v>
      </c>
    </row>
    <row r="194" spans="2:9" x14ac:dyDescent="0.2">
      <c r="B194" s="31">
        <f t="shared" si="79"/>
        <v>16</v>
      </c>
      <c r="C194" s="31">
        <f t="shared" si="79"/>
        <v>5</v>
      </c>
      <c r="D194" s="32">
        <f t="shared" si="79"/>
        <v>5</v>
      </c>
      <c r="E194" s="31" t="str">
        <f t="shared" si="80"/>
        <v>Par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9"/>
        <v>17</v>
      </c>
      <c r="C195" s="31">
        <f t="shared" si="79"/>
        <v>4</v>
      </c>
      <c r="D195" s="32">
        <f t="shared" si="79"/>
        <v>5</v>
      </c>
      <c r="E195" s="31" t="str">
        <f t="shared" si="80"/>
        <v>bogey</v>
      </c>
    </row>
    <row r="196" spans="2:9" x14ac:dyDescent="0.2">
      <c r="B196" s="31">
        <f t="shared" si="79"/>
        <v>18</v>
      </c>
      <c r="C196" s="31">
        <f t="shared" si="79"/>
        <v>5</v>
      </c>
      <c r="D196" s="32">
        <f t="shared" si="79"/>
        <v>5</v>
      </c>
      <c r="E196" s="31" t="str">
        <f t="shared" si="80"/>
        <v>Par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1">CB7</f>
        <v>1</v>
      </c>
      <c r="C199" s="31">
        <f t="shared" si="81"/>
        <v>4</v>
      </c>
      <c r="D199" s="32">
        <f t="shared" si="81"/>
        <v>4</v>
      </c>
      <c r="E199" s="31" t="str">
        <f t="shared" ref="E199:E207" si="82">IF(D199&lt;&gt;0,IF((D199-C199)=-1,"Birdie",IF((D199-C199)=-2,"Eagle",IF((D199-C199)=0,"Par",IF((D199-C199)=1,"bogey",IF((D199-C199)=2,"Double bogey","Other"))))),"  ")</f>
        <v>Par</v>
      </c>
      <c r="H199" s="33" t="s">
        <v>123</v>
      </c>
    </row>
    <row r="200" spans="2:9" x14ac:dyDescent="0.2">
      <c r="B200" s="31">
        <f t="shared" si="81"/>
        <v>2</v>
      </c>
      <c r="C200" s="31">
        <f t="shared" si="81"/>
        <v>4</v>
      </c>
      <c r="D200" s="32">
        <f t="shared" si="81"/>
        <v>5</v>
      </c>
      <c r="E200" s="31" t="str">
        <f t="shared" si="82"/>
        <v>bogey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1"/>
        <v>3</v>
      </c>
      <c r="C201" s="31">
        <f t="shared" si="81"/>
        <v>4</v>
      </c>
      <c r="D201" s="32">
        <f t="shared" si="81"/>
        <v>3</v>
      </c>
      <c r="E201" s="31" t="str">
        <f t="shared" si="82"/>
        <v>Birdie</v>
      </c>
      <c r="H201" t="s">
        <v>8</v>
      </c>
      <c r="I201" s="25">
        <f>COUNTIF(E199:E207,"Birdie")</f>
        <v>1</v>
      </c>
    </row>
    <row r="202" spans="2:9" x14ac:dyDescent="0.2">
      <c r="B202" s="31">
        <f t="shared" si="81"/>
        <v>4</v>
      </c>
      <c r="C202" s="31">
        <f t="shared" si="81"/>
        <v>4</v>
      </c>
      <c r="D202" s="32">
        <f t="shared" si="81"/>
        <v>4</v>
      </c>
      <c r="E202" s="31" t="str">
        <f t="shared" si="82"/>
        <v>Par</v>
      </c>
      <c r="H202" t="s">
        <v>9</v>
      </c>
      <c r="I202" s="25">
        <f>COUNTIF(E199:E207,"Par")</f>
        <v>5</v>
      </c>
    </row>
    <row r="203" spans="2:9" x14ac:dyDescent="0.2">
      <c r="B203" s="31">
        <f t="shared" si="81"/>
        <v>5</v>
      </c>
      <c r="C203" s="31">
        <f t="shared" si="81"/>
        <v>3</v>
      </c>
      <c r="D203" s="32">
        <f t="shared" si="81"/>
        <v>4</v>
      </c>
      <c r="E203" s="31" t="str">
        <f t="shared" si="82"/>
        <v>bogey</v>
      </c>
      <c r="H203" t="s">
        <v>125</v>
      </c>
      <c r="I203" s="25">
        <f>COUNTIF(E199:E207,"bogey")</f>
        <v>3</v>
      </c>
    </row>
    <row r="204" spans="2:9" x14ac:dyDescent="0.2">
      <c r="B204" s="31">
        <f t="shared" si="81"/>
        <v>6</v>
      </c>
      <c r="C204" s="31">
        <f t="shared" si="81"/>
        <v>4</v>
      </c>
      <c r="D204" s="32">
        <f t="shared" si="81"/>
        <v>4</v>
      </c>
      <c r="E204" s="31" t="str">
        <f t="shared" si="82"/>
        <v>Par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1"/>
        <v>7</v>
      </c>
      <c r="C205" s="31">
        <f t="shared" si="81"/>
        <v>4</v>
      </c>
      <c r="D205" s="32">
        <f t="shared" si="81"/>
        <v>5</v>
      </c>
      <c r="E205" s="31" t="str">
        <f t="shared" si="82"/>
        <v>bogey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1"/>
        <v>8</v>
      </c>
      <c r="C206" s="31">
        <f t="shared" si="81"/>
        <v>3</v>
      </c>
      <c r="D206" s="32">
        <f t="shared" si="81"/>
        <v>3</v>
      </c>
      <c r="E206" s="31" t="str">
        <f t="shared" si="82"/>
        <v>Par</v>
      </c>
    </row>
    <row r="207" spans="2:9" x14ac:dyDescent="0.2">
      <c r="B207" s="31">
        <f t="shared" si="81"/>
        <v>9</v>
      </c>
      <c r="C207" s="31">
        <f t="shared" si="81"/>
        <v>5</v>
      </c>
      <c r="D207" s="32">
        <f t="shared" si="81"/>
        <v>5</v>
      </c>
      <c r="E207" s="31" t="str">
        <f t="shared" si="82"/>
        <v>Par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3">CH7</f>
        <v>10</v>
      </c>
      <c r="C210" s="31">
        <f t="shared" si="83"/>
        <v>4</v>
      </c>
      <c r="D210" s="32">
        <f t="shared" si="83"/>
        <v>5</v>
      </c>
      <c r="E210" s="31" t="str">
        <f t="shared" ref="E210:E218" si="84">IF(D210&lt;&gt;0,IF((D210-C210)=-1,"Birdie",IF((D210-C210)=-2,"Eagle",IF((D210-C210)=0,"Par",IF((D210-C210)=1,"bogey",IF((D210-C210)=2,"Double bogey","Other"))))),"  ")</f>
        <v>bogey</v>
      </c>
      <c r="H210" s="33" t="s">
        <v>123</v>
      </c>
    </row>
    <row r="211" spans="2:9" x14ac:dyDescent="0.2">
      <c r="B211" s="31">
        <f t="shared" si="83"/>
        <v>11</v>
      </c>
      <c r="C211" s="31">
        <f t="shared" si="83"/>
        <v>4</v>
      </c>
      <c r="D211" s="32">
        <f t="shared" si="83"/>
        <v>4</v>
      </c>
      <c r="E211" s="31" t="str">
        <f t="shared" si="84"/>
        <v>Par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3"/>
        <v>12</v>
      </c>
      <c r="C212" s="31">
        <f t="shared" si="83"/>
        <v>3</v>
      </c>
      <c r="D212" s="32">
        <f t="shared" si="83"/>
        <v>4</v>
      </c>
      <c r="E212" s="31" t="str">
        <f t="shared" si="84"/>
        <v>bogey</v>
      </c>
      <c r="H212" t="s">
        <v>8</v>
      </c>
      <c r="I212" s="25">
        <f>COUNTIF(E210:E218,"Birdie")</f>
        <v>1</v>
      </c>
    </row>
    <row r="213" spans="2:9" x14ac:dyDescent="0.2">
      <c r="B213" s="31">
        <f t="shared" si="83"/>
        <v>13</v>
      </c>
      <c r="C213" s="31">
        <f t="shared" si="83"/>
        <v>4</v>
      </c>
      <c r="D213" s="32">
        <f t="shared" si="83"/>
        <v>5</v>
      </c>
      <c r="E213" s="31" t="str">
        <f t="shared" si="84"/>
        <v>bogey</v>
      </c>
      <c r="H213" t="s">
        <v>9</v>
      </c>
      <c r="I213" s="25">
        <f>COUNTIF(E210:E218,"Par")</f>
        <v>4</v>
      </c>
    </row>
    <row r="214" spans="2:9" x14ac:dyDescent="0.2">
      <c r="B214" s="31">
        <f t="shared" si="83"/>
        <v>14</v>
      </c>
      <c r="C214" s="31">
        <f t="shared" si="83"/>
        <v>4</v>
      </c>
      <c r="D214" s="32">
        <f t="shared" si="83"/>
        <v>4</v>
      </c>
      <c r="E214" s="31" t="str">
        <f t="shared" si="84"/>
        <v>Par</v>
      </c>
      <c r="H214" t="s">
        <v>125</v>
      </c>
      <c r="I214" s="25">
        <f>COUNTIF(E210:E218,"bogey")</f>
        <v>4</v>
      </c>
    </row>
    <row r="215" spans="2:9" x14ac:dyDescent="0.2">
      <c r="B215" s="31">
        <f t="shared" si="83"/>
        <v>15</v>
      </c>
      <c r="C215" s="31">
        <f t="shared" si="83"/>
        <v>3</v>
      </c>
      <c r="D215" s="32">
        <f t="shared" si="83"/>
        <v>3</v>
      </c>
      <c r="E215" s="31" t="str">
        <f t="shared" si="84"/>
        <v>Par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3"/>
        <v>16</v>
      </c>
      <c r="C216" s="31">
        <f t="shared" si="83"/>
        <v>5</v>
      </c>
      <c r="D216" s="32">
        <f t="shared" si="83"/>
        <v>4</v>
      </c>
      <c r="E216" s="31" t="str">
        <f t="shared" si="84"/>
        <v>Birdie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3"/>
        <v>17</v>
      </c>
      <c r="C217" s="31">
        <f t="shared" si="83"/>
        <v>4</v>
      </c>
      <c r="D217" s="32">
        <f t="shared" si="83"/>
        <v>4</v>
      </c>
      <c r="E217" s="31" t="str">
        <f t="shared" si="84"/>
        <v>Par</v>
      </c>
    </row>
    <row r="218" spans="2:9" x14ac:dyDescent="0.2">
      <c r="B218" s="31">
        <f t="shared" si="83"/>
        <v>18</v>
      </c>
      <c r="C218" s="31">
        <f t="shared" si="83"/>
        <v>5</v>
      </c>
      <c r="D218" s="32">
        <f t="shared" si="83"/>
        <v>6</v>
      </c>
      <c r="E218" s="31" t="str">
        <f t="shared" si="84"/>
        <v>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N218"/>
  <sheetViews>
    <sheetView topLeftCell="C27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5</v>
      </c>
      <c r="E7" s="15">
        <f t="shared" ref="E7:E15" si="1">IF((D7-C7)&gt;3,C7+3,D7)</f>
        <v>5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1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7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6</v>
      </c>
      <c r="AC7" s="15">
        <f t="shared" ref="AC7:AC15" si="9">IF((AB7-AA7)&gt;3,AA7+3,AB7)</f>
        <v>6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7</v>
      </c>
      <c r="AI7" s="15">
        <f t="shared" ref="AI7:AI15" si="11">IF((AH7-AG7)&gt;3,AG7+3,AH7)</f>
        <v>7</v>
      </c>
      <c r="AJ7" s="2"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6</v>
      </c>
      <c r="AU7" s="15">
        <f t="shared" ref="AU7:AU15" si="15">IF((AT7-AS7)&gt;3,AS7+3,AT7)</f>
        <v>6</v>
      </c>
      <c r="AV7" s="2">
        <v>0.5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5</v>
      </c>
      <c r="BA7" s="15">
        <f t="shared" ref="BA7:BA15" si="17">IF((AZ7-AY7)&gt;3,AY7+3,AZ7)</f>
        <v>5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0.5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0.5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6</v>
      </c>
      <c r="BY7" s="15">
        <f t="shared" ref="BY7:BY15" si="25">IF((BX7-BW7)&gt;3,BW7+3,BX7)</f>
        <v>6</v>
      </c>
      <c r="BZ7" s="2">
        <v>1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7</v>
      </c>
      <c r="CK7" s="15">
        <f t="shared" ref="CK7:CK15" si="29">IF((CJ7-CI7)&gt;3,CI7+3,CJ7)</f>
        <v>7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5</v>
      </c>
      <c r="E8" s="15">
        <f t="shared" si="1"/>
        <v>5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>
        <v>5</v>
      </c>
      <c r="K8" s="15">
        <f t="shared" si="3"/>
        <v>5</v>
      </c>
      <c r="L8" s="2">
        <v>1</v>
      </c>
      <c r="M8" s="9"/>
      <c r="N8" s="16">
        <f t="shared" ref="N8:N15" si="32">+N7+1</f>
        <v>11</v>
      </c>
      <c r="O8" s="15">
        <f t="shared" si="4"/>
        <v>4</v>
      </c>
      <c r="P8" s="15">
        <v>5</v>
      </c>
      <c r="Q8" s="15">
        <f t="shared" si="5"/>
        <v>5</v>
      </c>
      <c r="R8" s="2">
        <v>0.5</v>
      </c>
      <c r="S8" s="9"/>
      <c r="T8" s="16">
        <f t="shared" ref="T8:T15" si="33">+T7+1</f>
        <v>11</v>
      </c>
      <c r="U8" s="15">
        <f t="shared" si="6"/>
        <v>4</v>
      </c>
      <c r="V8" s="15">
        <v>6</v>
      </c>
      <c r="W8" s="15">
        <f t="shared" si="7"/>
        <v>6</v>
      </c>
      <c r="X8" s="2">
        <v>1</v>
      </c>
      <c r="Y8" s="9"/>
      <c r="Z8" s="16">
        <f t="shared" ref="Z8:Z15" si="34">+Z7+1</f>
        <v>2</v>
      </c>
      <c r="AA8" s="15">
        <f t="shared" si="8"/>
        <v>4</v>
      </c>
      <c r="AB8" s="15">
        <v>5</v>
      </c>
      <c r="AC8" s="15">
        <f t="shared" si="9"/>
        <v>5</v>
      </c>
      <c r="AD8" s="2">
        <v>0.5</v>
      </c>
      <c r="AE8" s="9"/>
      <c r="AF8" s="16">
        <f t="shared" ref="AF8:AF15" si="35">+AF7+1</f>
        <v>11</v>
      </c>
      <c r="AG8" s="15">
        <f t="shared" si="10"/>
        <v>4</v>
      </c>
      <c r="AH8" s="15">
        <v>7</v>
      </c>
      <c r="AI8" s="15">
        <f t="shared" si="11"/>
        <v>7</v>
      </c>
      <c r="AJ8" s="2">
        <v>0</v>
      </c>
      <c r="AK8" s="9"/>
      <c r="AL8" s="16">
        <f t="shared" ref="AL8:AL15" si="36">+AL7+1</f>
        <v>2</v>
      </c>
      <c r="AM8" s="15">
        <f t="shared" si="12"/>
        <v>4</v>
      </c>
      <c r="AN8" s="15">
        <v>7</v>
      </c>
      <c r="AO8" s="15">
        <f t="shared" si="13"/>
        <v>7</v>
      </c>
      <c r="AP8" s="2"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7</v>
      </c>
      <c r="AU8" s="15">
        <f t="shared" si="15"/>
        <v>7</v>
      </c>
      <c r="AV8" s="2"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7</v>
      </c>
      <c r="BA8" s="15">
        <f t="shared" si="17"/>
        <v>7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6</v>
      </c>
      <c r="BG8" s="15">
        <f t="shared" si="19"/>
        <v>6</v>
      </c>
      <c r="BH8" s="2">
        <v>0.5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1</v>
      </c>
      <c r="BO8" s="9"/>
      <c r="BP8" s="16">
        <f t="shared" ref="BP8:BP15" si="41">+BP7+1</f>
        <v>2</v>
      </c>
      <c r="BQ8" s="15">
        <f t="shared" si="22"/>
        <v>4</v>
      </c>
      <c r="BR8" s="15">
        <v>6</v>
      </c>
      <c r="BS8" s="15">
        <f t="shared" si="23"/>
        <v>6</v>
      </c>
      <c r="BT8" s="2">
        <v>0.5</v>
      </c>
      <c r="BU8" s="9"/>
      <c r="BV8" s="16">
        <f t="shared" ref="BV8:BV15" si="42">+BV7+1</f>
        <v>11</v>
      </c>
      <c r="BW8" s="15">
        <f t="shared" si="24"/>
        <v>4</v>
      </c>
      <c r="BX8" s="15">
        <v>6</v>
      </c>
      <c r="BY8" s="15">
        <f t="shared" si="25"/>
        <v>6</v>
      </c>
      <c r="BZ8" s="2">
        <v>0.5</v>
      </c>
      <c r="CA8" s="9"/>
      <c r="CB8" s="16">
        <f t="shared" ref="CB8:CB15" si="43">+CB7+1</f>
        <v>2</v>
      </c>
      <c r="CC8" s="15">
        <f t="shared" si="26"/>
        <v>4</v>
      </c>
      <c r="CD8" s="15">
        <v>6</v>
      </c>
      <c r="CE8" s="15">
        <f t="shared" si="27"/>
        <v>6</v>
      </c>
      <c r="CF8" s="2">
        <v>0</v>
      </c>
      <c r="CG8" s="9"/>
      <c r="CH8" s="16">
        <f t="shared" ref="CH8:CH15" si="44">+CH7+1</f>
        <v>11</v>
      </c>
      <c r="CI8" s="15">
        <f t="shared" si="28"/>
        <v>4</v>
      </c>
      <c r="CJ8" s="15">
        <v>6</v>
      </c>
      <c r="CK8" s="15">
        <f t="shared" si="29"/>
        <v>6</v>
      </c>
      <c r="CL8" s="2"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5</v>
      </c>
      <c r="E9" s="15">
        <f t="shared" si="1"/>
        <v>5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6</v>
      </c>
      <c r="K9" s="15">
        <f t="shared" si="3"/>
        <v>6</v>
      </c>
      <c r="L9" s="2">
        <v>0.5</v>
      </c>
      <c r="M9" s="9"/>
      <c r="N9" s="16">
        <f t="shared" si="32"/>
        <v>12</v>
      </c>
      <c r="O9" s="15">
        <f t="shared" si="4"/>
        <v>3</v>
      </c>
      <c r="P9" s="15">
        <v>6</v>
      </c>
      <c r="Q9" s="15">
        <f t="shared" si="5"/>
        <v>6</v>
      </c>
      <c r="R9" s="2">
        <v>0</v>
      </c>
      <c r="S9" s="9"/>
      <c r="T9" s="16">
        <f t="shared" si="33"/>
        <v>12</v>
      </c>
      <c r="U9" s="15">
        <f t="shared" si="6"/>
        <v>3</v>
      </c>
      <c r="V9" s="15">
        <v>4</v>
      </c>
      <c r="W9" s="15">
        <f t="shared" si="7"/>
        <v>4</v>
      </c>
      <c r="X9" s="2">
        <v>0.5</v>
      </c>
      <c r="Y9" s="9"/>
      <c r="Z9" s="16">
        <f t="shared" si="34"/>
        <v>3</v>
      </c>
      <c r="AA9" s="15">
        <f t="shared" si="8"/>
        <v>4</v>
      </c>
      <c r="AB9" s="15">
        <v>5</v>
      </c>
      <c r="AC9" s="15">
        <f t="shared" si="9"/>
        <v>5</v>
      </c>
      <c r="AD9" s="2">
        <v>1</v>
      </c>
      <c r="AE9" s="9"/>
      <c r="AF9" s="16">
        <f t="shared" si="35"/>
        <v>12</v>
      </c>
      <c r="AG9" s="15">
        <f t="shared" si="10"/>
        <v>3</v>
      </c>
      <c r="AH9" s="15">
        <v>4</v>
      </c>
      <c r="AI9" s="15">
        <f t="shared" si="11"/>
        <v>4</v>
      </c>
      <c r="AJ9" s="2">
        <v>0.5</v>
      </c>
      <c r="AK9" s="9"/>
      <c r="AL9" s="16">
        <f t="shared" si="36"/>
        <v>3</v>
      </c>
      <c r="AM9" s="15">
        <f t="shared" si="12"/>
        <v>4</v>
      </c>
      <c r="AN9" s="15">
        <v>5</v>
      </c>
      <c r="AO9" s="15">
        <f t="shared" si="13"/>
        <v>5</v>
      </c>
      <c r="AP9" s="2">
        <v>1</v>
      </c>
      <c r="AQ9" s="9"/>
      <c r="AR9" s="16">
        <f t="shared" si="37"/>
        <v>12</v>
      </c>
      <c r="AS9" s="15">
        <f t="shared" si="14"/>
        <v>3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12</v>
      </c>
      <c r="AY9" s="15">
        <f t="shared" si="16"/>
        <v>3</v>
      </c>
      <c r="AZ9" s="15">
        <v>5</v>
      </c>
      <c r="BA9" s="15">
        <f t="shared" si="17"/>
        <v>5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>
        <v>6</v>
      </c>
      <c r="BG9" s="15">
        <f t="shared" si="19"/>
        <v>6</v>
      </c>
      <c r="BH9" s="2">
        <v>0.5</v>
      </c>
      <c r="BI9" s="9"/>
      <c r="BJ9" s="16">
        <f t="shared" si="40"/>
        <v>12</v>
      </c>
      <c r="BK9" s="15">
        <f t="shared" si="20"/>
        <v>3</v>
      </c>
      <c r="BL9" s="15">
        <v>4</v>
      </c>
      <c r="BM9" s="15">
        <f t="shared" si="21"/>
        <v>4</v>
      </c>
      <c r="BN9" s="2">
        <v>1</v>
      </c>
      <c r="BO9" s="9"/>
      <c r="BP9" s="16">
        <f t="shared" si="41"/>
        <v>3</v>
      </c>
      <c r="BQ9" s="15">
        <f t="shared" si="22"/>
        <v>4</v>
      </c>
      <c r="BR9" s="15">
        <v>6</v>
      </c>
      <c r="BS9" s="15">
        <f t="shared" si="23"/>
        <v>6</v>
      </c>
      <c r="BT9" s="2">
        <v>0</v>
      </c>
      <c r="BU9" s="9"/>
      <c r="BV9" s="16">
        <f t="shared" si="42"/>
        <v>12</v>
      </c>
      <c r="BW9" s="15">
        <f t="shared" si="24"/>
        <v>3</v>
      </c>
      <c r="BX9" s="15">
        <v>5</v>
      </c>
      <c r="BY9" s="15">
        <f t="shared" si="25"/>
        <v>5</v>
      </c>
      <c r="BZ9" s="2">
        <v>0</v>
      </c>
      <c r="CA9" s="9"/>
      <c r="CB9" s="16">
        <f t="shared" si="43"/>
        <v>3</v>
      </c>
      <c r="CC9" s="15">
        <f t="shared" si="26"/>
        <v>4</v>
      </c>
      <c r="CD9" s="15">
        <v>5</v>
      </c>
      <c r="CE9" s="15">
        <f t="shared" si="27"/>
        <v>5</v>
      </c>
      <c r="CF9" s="2">
        <v>0</v>
      </c>
      <c r="CG9" s="9"/>
      <c r="CH9" s="16">
        <f t="shared" si="44"/>
        <v>12</v>
      </c>
      <c r="CI9" s="15">
        <f t="shared" si="28"/>
        <v>3</v>
      </c>
      <c r="CJ9" s="15">
        <v>3</v>
      </c>
      <c r="CK9" s="15">
        <f t="shared" si="29"/>
        <v>3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8</v>
      </c>
      <c r="E10" s="15">
        <f t="shared" si="1"/>
        <v>7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6</v>
      </c>
      <c r="K10" s="15">
        <f t="shared" si="3"/>
        <v>6</v>
      </c>
      <c r="L10" s="2">
        <v>0</v>
      </c>
      <c r="M10" s="9"/>
      <c r="N10" s="16">
        <f t="shared" si="32"/>
        <v>13</v>
      </c>
      <c r="O10" s="15">
        <f t="shared" si="4"/>
        <v>4</v>
      </c>
      <c r="P10" s="15">
        <v>5</v>
      </c>
      <c r="Q10" s="15">
        <f t="shared" si="5"/>
        <v>5</v>
      </c>
      <c r="R10" s="2">
        <v>1</v>
      </c>
      <c r="S10" s="9"/>
      <c r="T10" s="16">
        <f t="shared" si="33"/>
        <v>13</v>
      </c>
      <c r="U10" s="15">
        <f t="shared" si="6"/>
        <v>4</v>
      </c>
      <c r="V10" s="15">
        <v>6</v>
      </c>
      <c r="W10" s="15">
        <f t="shared" si="7"/>
        <v>6</v>
      </c>
      <c r="X10" s="2">
        <v>1</v>
      </c>
      <c r="Y10" s="9"/>
      <c r="Z10" s="16">
        <f t="shared" si="34"/>
        <v>4</v>
      </c>
      <c r="AA10" s="15">
        <f t="shared" si="8"/>
        <v>4</v>
      </c>
      <c r="AB10" s="15">
        <v>4</v>
      </c>
      <c r="AC10" s="15">
        <f t="shared" si="9"/>
        <v>4</v>
      </c>
      <c r="AD10" s="2">
        <v>1</v>
      </c>
      <c r="AE10" s="9"/>
      <c r="AF10" s="16">
        <f t="shared" si="35"/>
        <v>13</v>
      </c>
      <c r="AG10" s="15">
        <f t="shared" si="10"/>
        <v>4</v>
      </c>
      <c r="AH10" s="15">
        <v>5</v>
      </c>
      <c r="AI10" s="15">
        <f t="shared" si="11"/>
        <v>5</v>
      </c>
      <c r="AJ10" s="2">
        <v>0.5</v>
      </c>
      <c r="AK10" s="9"/>
      <c r="AL10" s="16">
        <f t="shared" si="36"/>
        <v>4</v>
      </c>
      <c r="AM10" s="15">
        <f t="shared" si="12"/>
        <v>4</v>
      </c>
      <c r="AN10" s="15">
        <v>6</v>
      </c>
      <c r="AO10" s="15">
        <f t="shared" si="13"/>
        <v>6</v>
      </c>
      <c r="AP10" s="2">
        <v>0</v>
      </c>
      <c r="AQ10" s="9"/>
      <c r="AR10" s="16">
        <f t="shared" si="37"/>
        <v>13</v>
      </c>
      <c r="AS10" s="15">
        <f t="shared" si="14"/>
        <v>4</v>
      </c>
      <c r="AT10" s="15">
        <v>6</v>
      </c>
      <c r="AU10" s="15">
        <f t="shared" si="15"/>
        <v>6</v>
      </c>
      <c r="AV10" s="2">
        <v>1</v>
      </c>
      <c r="AW10" s="9"/>
      <c r="AX10" s="16">
        <f t="shared" si="38"/>
        <v>13</v>
      </c>
      <c r="AY10" s="15">
        <f t="shared" si="16"/>
        <v>4</v>
      </c>
      <c r="AZ10" s="15">
        <v>7</v>
      </c>
      <c r="BA10" s="15">
        <f t="shared" si="17"/>
        <v>7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7</v>
      </c>
      <c r="BG10" s="15">
        <f t="shared" si="19"/>
        <v>7</v>
      </c>
      <c r="BH10" s="2">
        <v>0</v>
      </c>
      <c r="BI10" s="9"/>
      <c r="BJ10" s="16">
        <f t="shared" si="40"/>
        <v>13</v>
      </c>
      <c r="BK10" s="15">
        <f t="shared" si="20"/>
        <v>4</v>
      </c>
      <c r="BL10" s="15">
        <v>7</v>
      </c>
      <c r="BM10" s="15">
        <f t="shared" si="21"/>
        <v>7</v>
      </c>
      <c r="BN10" s="2">
        <v>0</v>
      </c>
      <c r="BO10" s="9"/>
      <c r="BP10" s="16">
        <f t="shared" si="41"/>
        <v>4</v>
      </c>
      <c r="BQ10" s="15">
        <f t="shared" si="22"/>
        <v>4</v>
      </c>
      <c r="BR10" s="15">
        <v>5</v>
      </c>
      <c r="BS10" s="15">
        <f t="shared" si="23"/>
        <v>5</v>
      </c>
      <c r="BT10" s="2">
        <v>0.5</v>
      </c>
      <c r="BU10" s="9"/>
      <c r="BV10" s="16">
        <f t="shared" si="42"/>
        <v>13</v>
      </c>
      <c r="BW10" s="15">
        <f t="shared" si="24"/>
        <v>4</v>
      </c>
      <c r="BX10" s="15">
        <v>5</v>
      </c>
      <c r="BY10" s="15">
        <f t="shared" si="25"/>
        <v>5</v>
      </c>
      <c r="BZ10" s="2">
        <v>0.5</v>
      </c>
      <c r="CA10" s="9"/>
      <c r="CB10" s="16">
        <f t="shared" si="43"/>
        <v>4</v>
      </c>
      <c r="CC10" s="15">
        <f t="shared" si="26"/>
        <v>4</v>
      </c>
      <c r="CD10" s="15">
        <v>4</v>
      </c>
      <c r="CE10" s="15">
        <f t="shared" si="27"/>
        <v>4</v>
      </c>
      <c r="CF10" s="2">
        <v>0.5</v>
      </c>
      <c r="CG10" s="9"/>
      <c r="CH10" s="16">
        <f t="shared" si="44"/>
        <v>13</v>
      </c>
      <c r="CI10" s="15">
        <f t="shared" si="28"/>
        <v>4</v>
      </c>
      <c r="CJ10" s="15">
        <v>7</v>
      </c>
      <c r="CK10" s="15">
        <f t="shared" si="29"/>
        <v>7</v>
      </c>
      <c r="CL10" s="2"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6</v>
      </c>
      <c r="E11" s="15">
        <f t="shared" si="1"/>
        <v>6</v>
      </c>
      <c r="F11" s="2">
        <v>0</v>
      </c>
      <c r="G11" s="9"/>
      <c r="H11" s="16">
        <f t="shared" si="31"/>
        <v>5</v>
      </c>
      <c r="I11" s="15">
        <f t="shared" si="2"/>
        <v>3</v>
      </c>
      <c r="J11" s="15">
        <v>3</v>
      </c>
      <c r="K11" s="15">
        <f t="shared" si="3"/>
        <v>3</v>
      </c>
      <c r="L11" s="2">
        <v>1</v>
      </c>
      <c r="M11" s="9"/>
      <c r="N11" s="16">
        <f t="shared" si="32"/>
        <v>14</v>
      </c>
      <c r="O11" s="15">
        <f t="shared" si="4"/>
        <v>4</v>
      </c>
      <c r="P11" s="15">
        <v>5</v>
      </c>
      <c r="Q11" s="15">
        <f t="shared" si="5"/>
        <v>5</v>
      </c>
      <c r="R11" s="2">
        <v>1</v>
      </c>
      <c r="S11" s="9"/>
      <c r="T11" s="16">
        <f t="shared" si="33"/>
        <v>14</v>
      </c>
      <c r="U11" s="15">
        <f t="shared" si="6"/>
        <v>4</v>
      </c>
      <c r="V11" s="15">
        <v>5</v>
      </c>
      <c r="W11" s="15">
        <f t="shared" si="7"/>
        <v>5</v>
      </c>
      <c r="X11" s="2">
        <v>1</v>
      </c>
      <c r="Y11" s="9"/>
      <c r="Z11" s="16">
        <f t="shared" si="34"/>
        <v>5</v>
      </c>
      <c r="AA11" s="15">
        <f t="shared" si="8"/>
        <v>3</v>
      </c>
      <c r="AB11" s="15">
        <v>5</v>
      </c>
      <c r="AC11" s="15">
        <f t="shared" si="9"/>
        <v>5</v>
      </c>
      <c r="AD11" s="2">
        <v>0</v>
      </c>
      <c r="AE11" s="9"/>
      <c r="AF11" s="16">
        <f t="shared" si="35"/>
        <v>14</v>
      </c>
      <c r="AG11" s="15">
        <f t="shared" si="10"/>
        <v>4</v>
      </c>
      <c r="AH11" s="15">
        <v>6</v>
      </c>
      <c r="AI11" s="15">
        <f t="shared" si="11"/>
        <v>6</v>
      </c>
      <c r="AJ11" s="2">
        <v>0</v>
      </c>
      <c r="AK11" s="9"/>
      <c r="AL11" s="16">
        <f t="shared" si="36"/>
        <v>5</v>
      </c>
      <c r="AM11" s="15">
        <f t="shared" si="12"/>
        <v>3</v>
      </c>
      <c r="AN11" s="15">
        <v>4</v>
      </c>
      <c r="AO11" s="15">
        <f t="shared" si="13"/>
        <v>4</v>
      </c>
      <c r="AP11" s="2">
        <v>0.5</v>
      </c>
      <c r="AQ11" s="9"/>
      <c r="AR11" s="16">
        <f t="shared" si="37"/>
        <v>14</v>
      </c>
      <c r="AS11" s="15">
        <f t="shared" si="14"/>
        <v>4</v>
      </c>
      <c r="AT11" s="15">
        <v>7</v>
      </c>
      <c r="AU11" s="15">
        <f t="shared" si="15"/>
        <v>7</v>
      </c>
      <c r="AV11" s="2">
        <v>0</v>
      </c>
      <c r="AW11" s="9"/>
      <c r="AX11" s="16">
        <f t="shared" si="38"/>
        <v>14</v>
      </c>
      <c r="AY11" s="15">
        <f t="shared" si="16"/>
        <v>4</v>
      </c>
      <c r="AZ11" s="15">
        <v>7</v>
      </c>
      <c r="BA11" s="15">
        <f t="shared" si="17"/>
        <v>7</v>
      </c>
      <c r="BB11" s="2">
        <v>0</v>
      </c>
      <c r="BC11" s="9"/>
      <c r="BD11" s="16">
        <f t="shared" si="39"/>
        <v>5</v>
      </c>
      <c r="BE11" s="15">
        <f t="shared" si="18"/>
        <v>3</v>
      </c>
      <c r="BF11" s="15">
        <v>5</v>
      </c>
      <c r="BG11" s="15">
        <f t="shared" si="19"/>
        <v>5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>
        <v>5</v>
      </c>
      <c r="BM11" s="15">
        <f t="shared" si="21"/>
        <v>5</v>
      </c>
      <c r="BN11" s="2">
        <v>1</v>
      </c>
      <c r="BO11" s="9"/>
      <c r="BP11" s="16">
        <f t="shared" si="41"/>
        <v>5</v>
      </c>
      <c r="BQ11" s="15">
        <f t="shared" si="22"/>
        <v>3</v>
      </c>
      <c r="BR11" s="15">
        <v>4</v>
      </c>
      <c r="BS11" s="15">
        <f t="shared" si="23"/>
        <v>4</v>
      </c>
      <c r="BT11" s="2">
        <v>0.5</v>
      </c>
      <c r="BU11" s="9"/>
      <c r="BV11" s="16">
        <f t="shared" si="42"/>
        <v>14</v>
      </c>
      <c r="BW11" s="15">
        <f t="shared" si="24"/>
        <v>4</v>
      </c>
      <c r="BX11" s="15">
        <v>5</v>
      </c>
      <c r="BY11" s="15">
        <f t="shared" si="25"/>
        <v>5</v>
      </c>
      <c r="BZ11" s="2">
        <v>1</v>
      </c>
      <c r="CA11" s="9"/>
      <c r="CB11" s="16">
        <f t="shared" si="43"/>
        <v>5</v>
      </c>
      <c r="CC11" s="15">
        <f t="shared" si="26"/>
        <v>3</v>
      </c>
      <c r="CD11" s="15">
        <v>5</v>
      </c>
      <c r="CE11" s="15">
        <f t="shared" si="27"/>
        <v>5</v>
      </c>
      <c r="CF11" s="2">
        <v>0</v>
      </c>
      <c r="CG11" s="9"/>
      <c r="CH11" s="16">
        <f t="shared" si="44"/>
        <v>14</v>
      </c>
      <c r="CI11" s="15">
        <f t="shared" si="28"/>
        <v>4</v>
      </c>
      <c r="CJ11" s="15">
        <v>5</v>
      </c>
      <c r="CK11" s="15">
        <f t="shared" si="29"/>
        <v>5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5</v>
      </c>
      <c r="E12" s="15">
        <f t="shared" si="1"/>
        <v>5</v>
      </c>
      <c r="F12" s="2">
        <v>0</v>
      </c>
      <c r="G12" s="9"/>
      <c r="H12" s="16">
        <f t="shared" si="31"/>
        <v>6</v>
      </c>
      <c r="I12" s="15">
        <f t="shared" si="2"/>
        <v>4</v>
      </c>
      <c r="J12" s="15">
        <v>6</v>
      </c>
      <c r="K12" s="15">
        <f t="shared" si="3"/>
        <v>6</v>
      </c>
      <c r="L12" s="2">
        <v>0</v>
      </c>
      <c r="M12" s="9"/>
      <c r="N12" s="16">
        <f t="shared" si="32"/>
        <v>15</v>
      </c>
      <c r="O12" s="15">
        <f t="shared" si="4"/>
        <v>3</v>
      </c>
      <c r="P12" s="15">
        <v>5</v>
      </c>
      <c r="Q12" s="15">
        <f t="shared" si="5"/>
        <v>5</v>
      </c>
      <c r="R12" s="2">
        <v>0</v>
      </c>
      <c r="S12" s="9"/>
      <c r="T12" s="16">
        <f t="shared" si="33"/>
        <v>15</v>
      </c>
      <c r="U12" s="15">
        <f t="shared" si="6"/>
        <v>3</v>
      </c>
      <c r="V12" s="15">
        <v>5</v>
      </c>
      <c r="W12" s="15">
        <f t="shared" si="7"/>
        <v>5</v>
      </c>
      <c r="X12" s="2">
        <v>0</v>
      </c>
      <c r="Y12" s="9"/>
      <c r="Z12" s="16">
        <f t="shared" si="34"/>
        <v>6</v>
      </c>
      <c r="AA12" s="15">
        <f t="shared" si="8"/>
        <v>4</v>
      </c>
      <c r="AB12" s="15">
        <v>5</v>
      </c>
      <c r="AC12" s="15">
        <f t="shared" si="9"/>
        <v>5</v>
      </c>
      <c r="AD12" s="2">
        <v>0.5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0</v>
      </c>
      <c r="AK12" s="9"/>
      <c r="AL12" s="16">
        <f t="shared" si="36"/>
        <v>6</v>
      </c>
      <c r="AM12" s="15">
        <f t="shared" si="12"/>
        <v>4</v>
      </c>
      <c r="AN12" s="15">
        <v>6</v>
      </c>
      <c r="AO12" s="15">
        <f t="shared" si="13"/>
        <v>6</v>
      </c>
      <c r="AP12" s="2">
        <v>0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0.5</v>
      </c>
      <c r="AW12" s="9"/>
      <c r="AX12" s="16">
        <f t="shared" si="38"/>
        <v>15</v>
      </c>
      <c r="AY12" s="15">
        <f t="shared" si="16"/>
        <v>3</v>
      </c>
      <c r="AZ12" s="15">
        <v>3</v>
      </c>
      <c r="BA12" s="15">
        <f t="shared" si="17"/>
        <v>3</v>
      </c>
      <c r="BB12" s="2">
        <v>0.5</v>
      </c>
      <c r="BC12" s="9"/>
      <c r="BD12" s="16">
        <f t="shared" si="39"/>
        <v>6</v>
      </c>
      <c r="BE12" s="15">
        <f t="shared" si="18"/>
        <v>4</v>
      </c>
      <c r="BF12" s="15">
        <v>6</v>
      </c>
      <c r="BG12" s="15">
        <f t="shared" si="19"/>
        <v>6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0.5</v>
      </c>
      <c r="BO12" s="9"/>
      <c r="BP12" s="16">
        <f t="shared" si="41"/>
        <v>6</v>
      </c>
      <c r="BQ12" s="15">
        <f t="shared" si="22"/>
        <v>4</v>
      </c>
      <c r="BR12" s="15">
        <v>4</v>
      </c>
      <c r="BS12" s="15">
        <f t="shared" si="23"/>
        <v>4</v>
      </c>
      <c r="BT12" s="2">
        <v>1</v>
      </c>
      <c r="BU12" s="9"/>
      <c r="BV12" s="16">
        <f t="shared" si="42"/>
        <v>15</v>
      </c>
      <c r="BW12" s="15">
        <f t="shared" si="24"/>
        <v>3</v>
      </c>
      <c r="BX12" s="15">
        <v>4</v>
      </c>
      <c r="BY12" s="15">
        <f t="shared" si="25"/>
        <v>4</v>
      </c>
      <c r="BZ12" s="2">
        <v>1</v>
      </c>
      <c r="CA12" s="9"/>
      <c r="CB12" s="16">
        <f t="shared" si="43"/>
        <v>6</v>
      </c>
      <c r="CC12" s="15">
        <f t="shared" si="26"/>
        <v>4</v>
      </c>
      <c r="CD12" s="15">
        <v>5</v>
      </c>
      <c r="CE12" s="15">
        <f t="shared" si="27"/>
        <v>5</v>
      </c>
      <c r="CF12" s="2">
        <v>0</v>
      </c>
      <c r="CG12" s="9"/>
      <c r="CH12" s="16">
        <f t="shared" si="44"/>
        <v>15</v>
      </c>
      <c r="CI12" s="15">
        <f t="shared" si="28"/>
        <v>3</v>
      </c>
      <c r="CJ12" s="15">
        <v>4</v>
      </c>
      <c r="CK12" s="15">
        <f t="shared" si="29"/>
        <v>4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6</v>
      </c>
      <c r="E13" s="15">
        <f t="shared" si="1"/>
        <v>6</v>
      </c>
      <c r="F13" s="2">
        <v>1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8</v>
      </c>
      <c r="Q13" s="15">
        <f t="shared" si="5"/>
        <v>8</v>
      </c>
      <c r="R13" s="2">
        <v>0</v>
      </c>
      <c r="S13" s="9"/>
      <c r="T13" s="16">
        <f t="shared" si="33"/>
        <v>16</v>
      </c>
      <c r="U13" s="15">
        <f t="shared" si="6"/>
        <v>5</v>
      </c>
      <c r="V13" s="15">
        <v>8</v>
      </c>
      <c r="W13" s="15">
        <f t="shared" si="7"/>
        <v>8</v>
      </c>
      <c r="X13" s="2">
        <v>0</v>
      </c>
      <c r="Y13" s="9"/>
      <c r="Z13" s="16">
        <f t="shared" si="34"/>
        <v>7</v>
      </c>
      <c r="AA13" s="15">
        <f t="shared" si="8"/>
        <v>4</v>
      </c>
      <c r="AB13" s="15">
        <v>6</v>
      </c>
      <c r="AC13" s="15">
        <f t="shared" si="9"/>
        <v>6</v>
      </c>
      <c r="AD13" s="2">
        <v>0</v>
      </c>
      <c r="AE13" s="9"/>
      <c r="AF13" s="16">
        <f t="shared" si="35"/>
        <v>16</v>
      </c>
      <c r="AG13" s="15">
        <f t="shared" si="10"/>
        <v>5</v>
      </c>
      <c r="AH13" s="15">
        <v>5</v>
      </c>
      <c r="AI13" s="15">
        <f t="shared" si="11"/>
        <v>5</v>
      </c>
      <c r="AJ13" s="2">
        <v>1</v>
      </c>
      <c r="AK13" s="9"/>
      <c r="AL13" s="16">
        <f t="shared" si="36"/>
        <v>7</v>
      </c>
      <c r="AM13" s="15">
        <f t="shared" si="12"/>
        <v>4</v>
      </c>
      <c r="AN13" s="15">
        <v>5</v>
      </c>
      <c r="AO13" s="15">
        <f t="shared" si="13"/>
        <v>5</v>
      </c>
      <c r="AP13" s="2">
        <v>1</v>
      </c>
      <c r="AQ13" s="9"/>
      <c r="AR13" s="16">
        <f t="shared" si="37"/>
        <v>16</v>
      </c>
      <c r="AS13" s="15">
        <f t="shared" si="14"/>
        <v>5</v>
      </c>
      <c r="AT13" s="15">
        <v>6</v>
      </c>
      <c r="AU13" s="15">
        <f t="shared" si="15"/>
        <v>6</v>
      </c>
      <c r="AV13" s="2">
        <v>0</v>
      </c>
      <c r="AW13" s="9"/>
      <c r="AX13" s="16">
        <f t="shared" si="38"/>
        <v>16</v>
      </c>
      <c r="AY13" s="15">
        <f t="shared" si="16"/>
        <v>5</v>
      </c>
      <c r="AZ13" s="15">
        <v>5</v>
      </c>
      <c r="BA13" s="15">
        <f t="shared" si="17"/>
        <v>5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>
        <v>5</v>
      </c>
      <c r="BG13" s="15">
        <f t="shared" si="19"/>
        <v>5</v>
      </c>
      <c r="BH13" s="2">
        <v>1</v>
      </c>
      <c r="BI13" s="9"/>
      <c r="BJ13" s="16">
        <f t="shared" si="40"/>
        <v>16</v>
      </c>
      <c r="BK13" s="15">
        <f t="shared" si="20"/>
        <v>5</v>
      </c>
      <c r="BL13" s="15">
        <v>8</v>
      </c>
      <c r="BM13" s="15">
        <f t="shared" si="21"/>
        <v>8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4</v>
      </c>
      <c r="BS13" s="15">
        <f t="shared" si="23"/>
        <v>4</v>
      </c>
      <c r="BT13" s="2">
        <v>1</v>
      </c>
      <c r="BU13" s="9"/>
      <c r="BV13" s="16">
        <f t="shared" si="42"/>
        <v>16</v>
      </c>
      <c r="BW13" s="15">
        <f t="shared" si="24"/>
        <v>5</v>
      </c>
      <c r="BX13" s="15">
        <v>5</v>
      </c>
      <c r="BY13" s="15">
        <f t="shared" si="25"/>
        <v>5</v>
      </c>
      <c r="BZ13" s="2">
        <v>1</v>
      </c>
      <c r="CA13" s="9"/>
      <c r="CB13" s="16">
        <f t="shared" si="43"/>
        <v>7</v>
      </c>
      <c r="CC13" s="15">
        <f t="shared" si="26"/>
        <v>4</v>
      </c>
      <c r="CD13" s="15">
        <v>4</v>
      </c>
      <c r="CE13" s="15">
        <f t="shared" si="27"/>
        <v>4</v>
      </c>
      <c r="CF13" s="2">
        <v>0.5</v>
      </c>
      <c r="CG13" s="9"/>
      <c r="CH13" s="16">
        <f t="shared" si="44"/>
        <v>16</v>
      </c>
      <c r="CI13" s="15">
        <f t="shared" si="28"/>
        <v>5</v>
      </c>
      <c r="CJ13" s="15">
        <v>6</v>
      </c>
      <c r="CK13" s="15">
        <f t="shared" si="29"/>
        <v>6</v>
      </c>
      <c r="CL13" s="2"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7</v>
      </c>
      <c r="E14" s="15">
        <f t="shared" si="1"/>
        <v>7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5</v>
      </c>
      <c r="K14" s="15">
        <f t="shared" si="3"/>
        <v>5</v>
      </c>
      <c r="L14" s="2">
        <v>0</v>
      </c>
      <c r="M14" s="9"/>
      <c r="N14" s="16">
        <f t="shared" si="32"/>
        <v>17</v>
      </c>
      <c r="O14" s="15">
        <f t="shared" si="4"/>
        <v>4</v>
      </c>
      <c r="P14" s="15">
        <v>5</v>
      </c>
      <c r="Q14" s="15">
        <f t="shared" si="5"/>
        <v>5</v>
      </c>
      <c r="R14" s="2">
        <v>1</v>
      </c>
      <c r="S14" s="9"/>
      <c r="T14" s="16">
        <f t="shared" si="33"/>
        <v>17</v>
      </c>
      <c r="U14" s="15">
        <f t="shared" si="6"/>
        <v>4</v>
      </c>
      <c r="V14" s="15">
        <v>5</v>
      </c>
      <c r="W14" s="15">
        <f t="shared" si="7"/>
        <v>5</v>
      </c>
      <c r="X14" s="2">
        <v>1</v>
      </c>
      <c r="Y14" s="9"/>
      <c r="Z14" s="16">
        <f t="shared" si="34"/>
        <v>8</v>
      </c>
      <c r="AA14" s="15">
        <f t="shared" si="8"/>
        <v>3</v>
      </c>
      <c r="AB14" s="15">
        <v>3</v>
      </c>
      <c r="AC14" s="15">
        <f t="shared" si="9"/>
        <v>3</v>
      </c>
      <c r="AD14" s="2">
        <v>1</v>
      </c>
      <c r="AE14" s="9"/>
      <c r="AF14" s="16">
        <f t="shared" si="35"/>
        <v>17</v>
      </c>
      <c r="AG14" s="15">
        <f t="shared" si="10"/>
        <v>4</v>
      </c>
      <c r="AH14" s="15">
        <v>6</v>
      </c>
      <c r="AI14" s="15">
        <f t="shared" si="11"/>
        <v>6</v>
      </c>
      <c r="AJ14" s="2">
        <v>1</v>
      </c>
      <c r="AK14" s="9"/>
      <c r="AL14" s="16">
        <f t="shared" si="36"/>
        <v>8</v>
      </c>
      <c r="AM14" s="15">
        <f t="shared" si="12"/>
        <v>3</v>
      </c>
      <c r="AN14" s="15">
        <v>4</v>
      </c>
      <c r="AO14" s="15">
        <f t="shared" si="13"/>
        <v>4</v>
      </c>
      <c r="AP14" s="2">
        <v>0.5</v>
      </c>
      <c r="AQ14" s="9"/>
      <c r="AR14" s="16">
        <f t="shared" si="37"/>
        <v>17</v>
      </c>
      <c r="AS14" s="15">
        <f t="shared" si="14"/>
        <v>4</v>
      </c>
      <c r="AT14" s="15">
        <v>7</v>
      </c>
      <c r="AU14" s="15">
        <f t="shared" si="15"/>
        <v>7</v>
      </c>
      <c r="AV14" s="2">
        <v>0.5</v>
      </c>
      <c r="AW14" s="9"/>
      <c r="AX14" s="16">
        <f t="shared" si="38"/>
        <v>17</v>
      </c>
      <c r="AY14" s="15">
        <f t="shared" si="16"/>
        <v>4</v>
      </c>
      <c r="AZ14" s="15">
        <v>7</v>
      </c>
      <c r="BA14" s="15">
        <f t="shared" si="17"/>
        <v>7</v>
      </c>
      <c r="BB14" s="2">
        <v>0</v>
      </c>
      <c r="BC14" s="9"/>
      <c r="BD14" s="16">
        <f t="shared" si="39"/>
        <v>8</v>
      </c>
      <c r="BE14" s="15">
        <f t="shared" si="18"/>
        <v>3</v>
      </c>
      <c r="BF14" s="15">
        <v>5</v>
      </c>
      <c r="BG14" s="15">
        <f t="shared" si="19"/>
        <v>5</v>
      </c>
      <c r="BH14" s="2">
        <v>0</v>
      </c>
      <c r="BI14" s="9"/>
      <c r="BJ14" s="16">
        <f t="shared" si="40"/>
        <v>17</v>
      </c>
      <c r="BK14" s="15">
        <f t="shared" si="20"/>
        <v>4</v>
      </c>
      <c r="BL14" s="15">
        <v>4</v>
      </c>
      <c r="BM14" s="15">
        <f t="shared" si="21"/>
        <v>4</v>
      </c>
      <c r="BN14" s="2">
        <v>1</v>
      </c>
      <c r="BO14" s="9"/>
      <c r="BP14" s="16">
        <f t="shared" si="41"/>
        <v>8</v>
      </c>
      <c r="BQ14" s="15">
        <f t="shared" si="22"/>
        <v>3</v>
      </c>
      <c r="BR14" s="15">
        <v>4</v>
      </c>
      <c r="BS14" s="15">
        <f t="shared" si="23"/>
        <v>4</v>
      </c>
      <c r="BT14" s="2">
        <v>1</v>
      </c>
      <c r="BU14" s="9"/>
      <c r="BV14" s="16">
        <f t="shared" si="42"/>
        <v>17</v>
      </c>
      <c r="BW14" s="15">
        <f t="shared" si="24"/>
        <v>4</v>
      </c>
      <c r="BX14" s="15">
        <v>5</v>
      </c>
      <c r="BY14" s="15">
        <f t="shared" si="25"/>
        <v>5</v>
      </c>
      <c r="BZ14" s="2">
        <v>0</v>
      </c>
      <c r="CA14" s="9"/>
      <c r="CB14" s="16">
        <f t="shared" si="43"/>
        <v>8</v>
      </c>
      <c r="CC14" s="15">
        <f t="shared" si="26"/>
        <v>3</v>
      </c>
      <c r="CD14" s="15">
        <v>3</v>
      </c>
      <c r="CE14" s="15">
        <f t="shared" si="27"/>
        <v>3</v>
      </c>
      <c r="CF14" s="2">
        <v>1</v>
      </c>
      <c r="CG14" s="9"/>
      <c r="CH14" s="16">
        <f t="shared" si="44"/>
        <v>17</v>
      </c>
      <c r="CI14" s="15">
        <f t="shared" si="28"/>
        <v>4</v>
      </c>
      <c r="CJ14" s="15">
        <v>4</v>
      </c>
      <c r="CK14" s="15">
        <f t="shared" si="29"/>
        <v>4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9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6</v>
      </c>
      <c r="K15" s="15">
        <f t="shared" si="3"/>
        <v>6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6</v>
      </c>
      <c r="Q15" s="15">
        <f t="shared" si="5"/>
        <v>6</v>
      </c>
      <c r="R15" s="2">
        <v>0.5</v>
      </c>
      <c r="S15" s="9"/>
      <c r="T15" s="16">
        <f t="shared" si="33"/>
        <v>18</v>
      </c>
      <c r="U15" s="15">
        <f t="shared" si="6"/>
        <v>5</v>
      </c>
      <c r="V15" s="15">
        <v>4</v>
      </c>
      <c r="W15" s="15">
        <f t="shared" si="7"/>
        <v>4</v>
      </c>
      <c r="X15" s="2">
        <v>1</v>
      </c>
      <c r="Y15" s="9"/>
      <c r="Z15" s="16">
        <f t="shared" si="34"/>
        <v>9</v>
      </c>
      <c r="AA15" s="15">
        <f t="shared" si="8"/>
        <v>5</v>
      </c>
      <c r="AB15" s="15">
        <v>6</v>
      </c>
      <c r="AC15" s="15">
        <f t="shared" si="9"/>
        <v>6</v>
      </c>
      <c r="AD15" s="2">
        <v>1</v>
      </c>
      <c r="AE15" s="9"/>
      <c r="AF15" s="16">
        <f t="shared" si="35"/>
        <v>18</v>
      </c>
      <c r="AG15" s="15">
        <f t="shared" si="10"/>
        <v>5</v>
      </c>
      <c r="AH15" s="15">
        <v>6</v>
      </c>
      <c r="AI15" s="15">
        <f t="shared" si="11"/>
        <v>6</v>
      </c>
      <c r="AJ15" s="2">
        <v>1</v>
      </c>
      <c r="AK15" s="9"/>
      <c r="AL15" s="16">
        <f t="shared" si="36"/>
        <v>9</v>
      </c>
      <c r="AM15" s="15">
        <f t="shared" si="12"/>
        <v>5</v>
      </c>
      <c r="AN15" s="15">
        <v>8</v>
      </c>
      <c r="AO15" s="15">
        <f t="shared" si="13"/>
        <v>8</v>
      </c>
      <c r="AP15" s="2">
        <v>0</v>
      </c>
      <c r="AQ15" s="9"/>
      <c r="AR15" s="16">
        <f t="shared" si="37"/>
        <v>18</v>
      </c>
      <c r="AS15" s="15">
        <f t="shared" si="14"/>
        <v>5</v>
      </c>
      <c r="AT15" s="15">
        <v>7</v>
      </c>
      <c r="AU15" s="15">
        <f t="shared" si="15"/>
        <v>7</v>
      </c>
      <c r="AV15" s="2">
        <v>0</v>
      </c>
      <c r="AW15" s="9"/>
      <c r="AX15" s="16">
        <f t="shared" si="38"/>
        <v>18</v>
      </c>
      <c r="AY15" s="15">
        <f t="shared" si="16"/>
        <v>5</v>
      </c>
      <c r="AZ15" s="15">
        <v>7</v>
      </c>
      <c r="BA15" s="15">
        <f t="shared" si="17"/>
        <v>7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7</v>
      </c>
      <c r="BM15" s="15">
        <f t="shared" si="21"/>
        <v>7</v>
      </c>
      <c r="BN15" s="2">
        <v>0</v>
      </c>
      <c r="BO15" s="9"/>
      <c r="BP15" s="16">
        <f t="shared" si="41"/>
        <v>9</v>
      </c>
      <c r="BQ15" s="15">
        <f t="shared" si="22"/>
        <v>5</v>
      </c>
      <c r="BR15" s="15">
        <v>8</v>
      </c>
      <c r="BS15" s="15">
        <f t="shared" si="23"/>
        <v>8</v>
      </c>
      <c r="BT15" s="2">
        <v>0</v>
      </c>
      <c r="BU15" s="9"/>
      <c r="BV15" s="16">
        <f t="shared" si="42"/>
        <v>18</v>
      </c>
      <c r="BW15" s="15">
        <f t="shared" si="24"/>
        <v>5</v>
      </c>
      <c r="BX15" s="15">
        <v>6</v>
      </c>
      <c r="BY15" s="15">
        <f t="shared" si="25"/>
        <v>6</v>
      </c>
      <c r="BZ15" s="2">
        <v>0</v>
      </c>
      <c r="CA15" s="9"/>
      <c r="CB15" s="16">
        <f t="shared" si="43"/>
        <v>9</v>
      </c>
      <c r="CC15" s="15">
        <f t="shared" si="26"/>
        <v>5</v>
      </c>
      <c r="CD15" s="15">
        <v>8</v>
      </c>
      <c r="CE15" s="15">
        <f t="shared" si="27"/>
        <v>8</v>
      </c>
      <c r="CF15" s="2">
        <v>0</v>
      </c>
      <c r="CG15" s="9"/>
      <c r="CH15" s="16">
        <f t="shared" si="44"/>
        <v>18</v>
      </c>
      <c r="CI15" s="15">
        <f t="shared" si="28"/>
        <v>5</v>
      </c>
      <c r="CJ15" s="15">
        <v>7</v>
      </c>
      <c r="CK15" s="15">
        <f t="shared" si="29"/>
        <v>7</v>
      </c>
      <c r="CL15" s="2">
        <v>0.5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56</v>
      </c>
      <c r="E16" s="15">
        <f>SUM(E7:E15)</f>
        <v>54</v>
      </c>
      <c r="F16" s="15">
        <f>SUM(F7:F15)</f>
        <v>2</v>
      </c>
      <c r="G16" s="9"/>
      <c r="H16" s="10" t="s">
        <v>38</v>
      </c>
      <c r="I16" s="15">
        <f>SUM(I7:I15)</f>
        <v>35</v>
      </c>
      <c r="J16" s="15">
        <f>SUM(J7:J15)</f>
        <v>48</v>
      </c>
      <c r="K16" s="15">
        <f>SUM(K7:K15)</f>
        <v>48</v>
      </c>
      <c r="L16" s="2">
        <f>SUM(L7:L15)</f>
        <v>3.5</v>
      </c>
      <c r="M16" s="9"/>
      <c r="N16" s="10" t="s">
        <v>38</v>
      </c>
      <c r="O16" s="15">
        <f>SUM(O7:O15)</f>
        <v>36</v>
      </c>
      <c r="P16" s="15">
        <f>SUM(P7:P15)</f>
        <v>51</v>
      </c>
      <c r="Q16" s="15">
        <f>SUM(Q7:Q15)</f>
        <v>51</v>
      </c>
      <c r="R16" s="2">
        <f>SUM(R7:R15)</f>
        <v>5</v>
      </c>
      <c r="S16" s="9"/>
      <c r="T16" s="10" t="s">
        <v>38</v>
      </c>
      <c r="U16" s="15">
        <f>SUM(U7:U15)</f>
        <v>36</v>
      </c>
      <c r="V16" s="15">
        <f>SUM(V7:V15)</f>
        <v>50</v>
      </c>
      <c r="W16" s="15">
        <f>SUM(W7:W15)</f>
        <v>50</v>
      </c>
      <c r="X16" s="2">
        <f>SUM(X7:X15)</f>
        <v>5.5</v>
      </c>
      <c r="Y16" s="9"/>
      <c r="Z16" s="10" t="s">
        <v>38</v>
      </c>
      <c r="AA16" s="15">
        <f>SUM(AA7:AA15)</f>
        <v>35</v>
      </c>
      <c r="AB16" s="15">
        <f>SUM(AB7:AB15)</f>
        <v>45</v>
      </c>
      <c r="AC16" s="15">
        <f>SUM(AC7:AC15)</f>
        <v>45</v>
      </c>
      <c r="AD16" s="2">
        <f>SUM(AD7:AD15)</f>
        <v>5.5</v>
      </c>
      <c r="AE16" s="9"/>
      <c r="AF16" s="10" t="s">
        <v>38</v>
      </c>
      <c r="AG16" s="15">
        <f>SUM(AG7:AG15)</f>
        <v>36</v>
      </c>
      <c r="AH16" s="15">
        <f>SUM(AH7:AH15)</f>
        <v>50</v>
      </c>
      <c r="AI16" s="15">
        <f>SUM(AI7:AI15)</f>
        <v>50</v>
      </c>
      <c r="AJ16" s="2">
        <f>SUM(AJ7:AJ15)</f>
        <v>4</v>
      </c>
      <c r="AK16" s="9"/>
      <c r="AL16" s="10" t="s">
        <v>38</v>
      </c>
      <c r="AM16" s="15">
        <f>SUM(AM7:AM15)</f>
        <v>35</v>
      </c>
      <c r="AN16" s="15">
        <f>SUM(AN7:AN15)</f>
        <v>51</v>
      </c>
      <c r="AO16" s="15">
        <f>SUM(AO7:AO15)</f>
        <v>51</v>
      </c>
      <c r="AP16" s="2">
        <f>SUM(AP7:AP15)</f>
        <v>3.5</v>
      </c>
      <c r="AQ16" s="9"/>
      <c r="AR16" s="10" t="s">
        <v>38</v>
      </c>
      <c r="AS16" s="15">
        <f>SUM(AS7:AS15)</f>
        <v>36</v>
      </c>
      <c r="AT16" s="15">
        <f>SUM(AT7:AT15)</f>
        <v>55</v>
      </c>
      <c r="AU16" s="15">
        <f>SUM(AU7:AU15)</f>
        <v>55</v>
      </c>
      <c r="AV16" s="2">
        <f>SUM(AV7:AV15)</f>
        <v>2.5</v>
      </c>
      <c r="AW16" s="9"/>
      <c r="AX16" s="10" t="s">
        <v>38</v>
      </c>
      <c r="AY16" s="15">
        <f>SUM(AY7:AY15)</f>
        <v>36</v>
      </c>
      <c r="AZ16" s="15">
        <f>SUM(AZ7:AZ15)</f>
        <v>53</v>
      </c>
      <c r="BA16" s="15">
        <f>SUM(BA7:BA15)</f>
        <v>53</v>
      </c>
      <c r="BB16" s="2">
        <f>SUM(BB7:BB15)</f>
        <v>2</v>
      </c>
      <c r="BC16" s="9"/>
      <c r="BD16" s="10" t="s">
        <v>38</v>
      </c>
      <c r="BE16" s="15">
        <f>SUM(BE7:BE15)</f>
        <v>35</v>
      </c>
      <c r="BF16" s="15">
        <f>SUM(BF7:BF15)</f>
        <v>51</v>
      </c>
      <c r="BG16" s="15">
        <f>SUM(BG7:BG15)</f>
        <v>51</v>
      </c>
      <c r="BH16" s="2">
        <f>SUM(BH7:BH15)</f>
        <v>5</v>
      </c>
      <c r="BI16" s="9"/>
      <c r="BJ16" s="10" t="s">
        <v>38</v>
      </c>
      <c r="BK16" s="15">
        <f>SUM(BK7:BK15)</f>
        <v>36</v>
      </c>
      <c r="BL16" s="15">
        <f>SUM(BL7:BL15)</f>
        <v>50</v>
      </c>
      <c r="BM16" s="15">
        <f>SUM(BM7:BM15)</f>
        <v>50</v>
      </c>
      <c r="BN16" s="2">
        <f>SUM(BN7:BN15)</f>
        <v>4.5</v>
      </c>
      <c r="BO16" s="9"/>
      <c r="BP16" s="10" t="s">
        <v>38</v>
      </c>
      <c r="BQ16" s="15">
        <f>SUM(BQ7:BQ15)</f>
        <v>35</v>
      </c>
      <c r="BR16" s="15">
        <f>SUM(BR7:BR15)</f>
        <v>47</v>
      </c>
      <c r="BS16" s="15">
        <f>SUM(BS7:BS15)</f>
        <v>47</v>
      </c>
      <c r="BT16" s="2">
        <f>SUM(BT7:BT15)</f>
        <v>5</v>
      </c>
      <c r="BU16" s="9"/>
      <c r="BV16" s="10" t="s">
        <v>38</v>
      </c>
      <c r="BW16" s="15">
        <f>SUM(BW7:BW15)</f>
        <v>36</v>
      </c>
      <c r="BX16" s="15">
        <f>SUM(BX7:BX15)</f>
        <v>47</v>
      </c>
      <c r="BY16" s="15">
        <f>SUM(BY7:BY15)</f>
        <v>47</v>
      </c>
      <c r="BZ16" s="2">
        <f>SUM(BZ7:BZ15)</f>
        <v>5</v>
      </c>
      <c r="CA16" s="9"/>
      <c r="CB16" s="10" t="s">
        <v>38</v>
      </c>
      <c r="CC16" s="15">
        <f>SUM(CC7:CC15)</f>
        <v>35</v>
      </c>
      <c r="CD16" s="15">
        <f>SUM(CD7:CD15)</f>
        <v>45</v>
      </c>
      <c r="CE16" s="15">
        <f>SUM(CE7:CE15)</f>
        <v>45</v>
      </c>
      <c r="CF16" s="2">
        <f>SUM(CF7:CF15)</f>
        <v>2</v>
      </c>
      <c r="CG16" s="9"/>
      <c r="CH16" s="10" t="s">
        <v>38</v>
      </c>
      <c r="CI16" s="15">
        <f>SUM(CI7:CI15)</f>
        <v>36</v>
      </c>
      <c r="CJ16" s="15">
        <f>SUM(CJ7:CJ15)</f>
        <v>49</v>
      </c>
      <c r="CK16" s="15">
        <f>SUM(CK7:CK15)</f>
        <v>49</v>
      </c>
      <c r="CL16" s="2">
        <f>SUM(CL7:CL15)</f>
        <v>3.5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0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X18" s="2">
        <v>1</v>
      </c>
      <c r="Y18" s="9"/>
      <c r="AC18" t="s">
        <v>113</v>
      </c>
      <c r="AD18" s="2">
        <v>1</v>
      </c>
      <c r="AE18" s="9"/>
      <c r="AI18" t="s">
        <v>113</v>
      </c>
      <c r="AJ18" s="2">
        <v>1</v>
      </c>
      <c r="AK18" s="9"/>
      <c r="AO18" t="s">
        <v>113</v>
      </c>
      <c r="AP18" s="2">
        <v>0</v>
      </c>
      <c r="AQ18" s="9"/>
      <c r="AU18" t="s">
        <v>113</v>
      </c>
      <c r="AV18" s="2">
        <v>0</v>
      </c>
      <c r="AW18" s="9"/>
      <c r="BA18" t="s">
        <v>113</v>
      </c>
      <c r="BB18" s="2">
        <v>0</v>
      </c>
      <c r="BC18" s="9"/>
      <c r="BG18" t="s">
        <v>113</v>
      </c>
      <c r="BH18" s="2">
        <v>1</v>
      </c>
      <c r="BI18" s="9"/>
      <c r="BM18" t="s">
        <v>113</v>
      </c>
      <c r="BN18" s="2">
        <v>0.5</v>
      </c>
      <c r="BO18" s="9"/>
      <c r="BS18" t="s">
        <v>113</v>
      </c>
      <c r="BT18" s="2">
        <v>1</v>
      </c>
      <c r="BU18" s="9"/>
      <c r="BY18" t="s">
        <v>113</v>
      </c>
      <c r="BZ18" s="2">
        <v>1</v>
      </c>
      <c r="CA18" s="9"/>
      <c r="CE18" t="s">
        <v>113</v>
      </c>
      <c r="CF18" s="2">
        <v>0</v>
      </c>
      <c r="CG18" s="9"/>
      <c r="CK18" t="s">
        <v>113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2</v>
      </c>
      <c r="G20" s="9"/>
      <c r="K20" t="s">
        <v>114</v>
      </c>
      <c r="L20" s="17">
        <f>SUM(L16:L19)</f>
        <v>3.5</v>
      </c>
      <c r="M20" s="9"/>
      <c r="Q20" t="s">
        <v>114</v>
      </c>
      <c r="R20" s="17">
        <f>SUM(R16:R19)</f>
        <v>5</v>
      </c>
      <c r="S20" s="9"/>
      <c r="W20" t="s">
        <v>114</v>
      </c>
      <c r="X20" s="17">
        <f>SUM(X16:X19)</f>
        <v>6.5</v>
      </c>
      <c r="Y20" s="9"/>
      <c r="AC20" t="s">
        <v>114</v>
      </c>
      <c r="AD20" s="17">
        <f>SUM(AD16:AD19)</f>
        <v>6.5</v>
      </c>
      <c r="AE20" s="9"/>
      <c r="AI20" t="s">
        <v>114</v>
      </c>
      <c r="AJ20" s="17">
        <f>SUM(AJ16:AJ19)</f>
        <v>5</v>
      </c>
      <c r="AK20" s="9"/>
      <c r="AO20" t="s">
        <v>114</v>
      </c>
      <c r="AP20" s="17">
        <f>SUM(AP16:AP19)</f>
        <v>3.5</v>
      </c>
      <c r="AQ20" s="9"/>
      <c r="AU20" t="s">
        <v>114</v>
      </c>
      <c r="AV20" s="17">
        <f>SUM(AV16:AV19)</f>
        <v>2.5</v>
      </c>
      <c r="AW20" s="9"/>
      <c r="BA20" t="s">
        <v>114</v>
      </c>
      <c r="BB20" s="17">
        <f>SUM(BB16:BB19)</f>
        <v>2</v>
      </c>
      <c r="BC20" s="9"/>
      <c r="BG20" t="s">
        <v>114</v>
      </c>
      <c r="BH20" s="17">
        <f>SUM(BH16:BH19)</f>
        <v>6</v>
      </c>
      <c r="BI20" s="9"/>
      <c r="BM20" t="s">
        <v>114</v>
      </c>
      <c r="BN20" s="17">
        <f>SUM(BN16:BN19)</f>
        <v>5</v>
      </c>
      <c r="BO20" s="9"/>
      <c r="BS20" t="s">
        <v>114</v>
      </c>
      <c r="BT20" s="17">
        <f>SUM(BT16:BT19)</f>
        <v>6</v>
      </c>
      <c r="BU20" s="9"/>
      <c r="BY20" t="s">
        <v>114</v>
      </c>
      <c r="BZ20" s="17">
        <f>SUM(BZ16:BZ19)</f>
        <v>6</v>
      </c>
      <c r="CA20" s="9"/>
      <c r="CE20" t="s">
        <v>114</v>
      </c>
      <c r="CF20" s="17">
        <f>SUM(CF16:CF19)</f>
        <v>2</v>
      </c>
      <c r="CG20" s="9"/>
      <c r="CK20" t="s">
        <v>114</v>
      </c>
      <c r="CL20" s="17">
        <f>SUM(CL16:CL19)</f>
        <v>3.5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18</v>
      </c>
      <c r="G22" s="9"/>
      <c r="K22" t="s">
        <v>56</v>
      </c>
      <c r="L22" s="2">
        <f>IF(J16=0,0,K16-I16)</f>
        <v>13</v>
      </c>
      <c r="M22" s="9"/>
      <c r="Q22" t="s">
        <v>56</v>
      </c>
      <c r="R22" s="40">
        <f>IF(P16=0,0,Q16-O16)</f>
        <v>15</v>
      </c>
      <c r="S22" s="9"/>
      <c r="W22" t="s">
        <v>56</v>
      </c>
      <c r="X22" s="2">
        <f>IF(V16=0,0,W16-U16)</f>
        <v>14</v>
      </c>
      <c r="Y22" s="9"/>
      <c r="AC22" t="s">
        <v>56</v>
      </c>
      <c r="AD22" s="2">
        <f>IF(AB16=0,0,AC16-AA16)</f>
        <v>10</v>
      </c>
      <c r="AE22" s="9"/>
      <c r="AI22" t="s">
        <v>56</v>
      </c>
      <c r="AJ22" s="2">
        <f>IF(AH16=0,0,AI16-AG16)</f>
        <v>14</v>
      </c>
      <c r="AK22" s="9"/>
      <c r="AO22" t="s">
        <v>56</v>
      </c>
      <c r="AP22" s="2">
        <f>IF(AN16=0,0,AO16-AM16)</f>
        <v>16</v>
      </c>
      <c r="AQ22" s="9"/>
      <c r="AU22" t="s">
        <v>56</v>
      </c>
      <c r="AV22" s="2">
        <f>IF(AT16=0,0,AU16-AS16)</f>
        <v>19</v>
      </c>
      <c r="AW22" s="9"/>
      <c r="BA22" t="s">
        <v>56</v>
      </c>
      <c r="BB22" s="2">
        <f>IF(AZ16=0,0,BA16-AY16)</f>
        <v>17</v>
      </c>
      <c r="BC22" s="9"/>
      <c r="BG22" t="s">
        <v>56</v>
      </c>
      <c r="BH22" s="2">
        <f>IF(BF16=0,0,BG16-BE16)</f>
        <v>16</v>
      </c>
      <c r="BI22" s="9"/>
      <c r="BM22" t="s">
        <v>56</v>
      </c>
      <c r="BN22" s="2">
        <f>IF(BL16=0,0,BM16-BK16)</f>
        <v>14</v>
      </c>
      <c r="BO22" s="9"/>
      <c r="BS22" t="s">
        <v>56</v>
      </c>
      <c r="BT22" s="2">
        <f>IF(BR16=0,0,BS16-BQ16)</f>
        <v>12</v>
      </c>
      <c r="BU22" s="9"/>
      <c r="BY22" t="s">
        <v>56</v>
      </c>
      <c r="BZ22" s="2">
        <f>IF(BX16=0,0,BY16-BW16)</f>
        <v>11</v>
      </c>
      <c r="CA22" s="9"/>
      <c r="CE22" t="s">
        <v>56</v>
      </c>
      <c r="CF22" s="2">
        <f>IF(CD16=0,0,CE16-CC16)</f>
        <v>10</v>
      </c>
      <c r="CG22" s="9"/>
      <c r="CK22" t="s">
        <v>56</v>
      </c>
      <c r="CL22" s="2">
        <f>IF(CJ16=0,0,CK16-CI16)</f>
        <v>13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W</v>
      </c>
      <c r="X24" s="19" t="str">
        <f>IF(V16&lt;&gt;0,IF(X16&gt;4.5,"W",IF(X16=4.5,"T",IF(X16&lt;4.5,"L"))),0)</f>
        <v>W</v>
      </c>
      <c r="AD24" s="19" t="str">
        <f>IF(AB16&lt;&gt;0,IF(AD16&gt;4.5,"W",IF(AD16=4.5,"T",IF(AD16&lt;4.5,"L"))),0)</f>
        <v>W</v>
      </c>
      <c r="AJ24" s="19" t="str">
        <f>IF(AH16&lt;&gt;0,IF(AJ16&gt;4.5,"W",IF(AJ16=4.5,"T",IF(AJ16&lt;4.5,"L"))),0)</f>
        <v>L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L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T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W</v>
      </c>
      <c r="CF24" s="19" t="str">
        <f>IF(CD16&lt;&gt;0,IF(CF16&gt;4.5,"W",IF(CF16=4.5,"T",IF(CF16&lt;4.5,"L"))),0)</f>
        <v>L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2</v>
      </c>
      <c r="D29" s="2"/>
      <c r="E29" s="25">
        <f>IF(D16&gt;0,1,0)</f>
        <v>1</v>
      </c>
      <c r="F29" s="2">
        <f t="shared" ref="F29:F43" si="45">E29</f>
        <v>1</v>
      </c>
      <c r="G29" s="20"/>
      <c r="I29" s="35">
        <v>1</v>
      </c>
      <c r="J29" s="2">
        <f>AVERAGE(J7,AB7,AN7,BF7,BR7,CD7)</f>
        <v>5.666666666666667</v>
      </c>
      <c r="K29" s="40">
        <f>MIN(J7,AB7,AN7,BF7,BR7,CD7)</f>
        <v>5</v>
      </c>
      <c r="L29" s="15">
        <f>MAX(J7,AB7,AN7,BF7,BR7,CD7)</f>
        <v>6</v>
      </c>
      <c r="M29" s="20"/>
    </row>
    <row r="30" spans="1:91" x14ac:dyDescent="0.2">
      <c r="A30" s="20"/>
      <c r="B30" t="s">
        <v>41</v>
      </c>
      <c r="C30" s="2">
        <f>L20</f>
        <v>3.5</v>
      </c>
      <c r="D30" s="2"/>
      <c r="E30" s="25">
        <f>IF(J16&gt;0,1,0)</f>
        <v>1</v>
      </c>
      <c r="F30" s="2">
        <f t="shared" si="45"/>
        <v>1</v>
      </c>
      <c r="G30" s="20"/>
      <c r="I30" s="35">
        <v>2</v>
      </c>
      <c r="J30" s="2">
        <f t="shared" ref="J30:J37" si="46">AVERAGE(J8,AB8,AN8,BF8,BR8,CD8)</f>
        <v>5.833333333333333</v>
      </c>
      <c r="K30" s="40">
        <f t="shared" ref="K30:K37" si="47">MIN(J8,AB8,AN8,BF8,BR8,CD8)</f>
        <v>5</v>
      </c>
      <c r="L30" s="15">
        <f t="shared" ref="L30:L37" si="48">MAX(J8,AB8,AN8,BF8,BR8,CD8)</f>
        <v>7</v>
      </c>
      <c r="M30" s="20"/>
    </row>
    <row r="31" spans="1:91" x14ac:dyDescent="0.2">
      <c r="A31" s="20"/>
      <c r="B31" t="s">
        <v>42</v>
      </c>
      <c r="C31" s="2">
        <f>R20</f>
        <v>5</v>
      </c>
      <c r="D31" s="2">
        <f t="shared" ref="D31:D43" si="49">C31</f>
        <v>5</v>
      </c>
      <c r="E31" s="25">
        <f>IF(P16&gt;0,1,0)</f>
        <v>1</v>
      </c>
      <c r="F31" s="2">
        <f t="shared" si="45"/>
        <v>1</v>
      </c>
      <c r="G31" s="20"/>
      <c r="I31" s="35">
        <v>3</v>
      </c>
      <c r="J31" s="2">
        <f t="shared" si="46"/>
        <v>5.5</v>
      </c>
      <c r="K31" s="40">
        <f t="shared" si="47"/>
        <v>5</v>
      </c>
      <c r="L31" s="15">
        <f t="shared" si="48"/>
        <v>6</v>
      </c>
      <c r="M31" s="20"/>
    </row>
    <row r="32" spans="1:91" x14ac:dyDescent="0.2">
      <c r="A32" s="20"/>
      <c r="B32" t="s">
        <v>43</v>
      </c>
      <c r="C32" s="2">
        <f>X20</f>
        <v>6.5</v>
      </c>
      <c r="D32" s="2">
        <f t="shared" si="49"/>
        <v>6.5</v>
      </c>
      <c r="E32" s="25">
        <f>IF(V16&gt;0,1,0)</f>
        <v>1</v>
      </c>
      <c r="F32" s="2">
        <f t="shared" si="45"/>
        <v>1</v>
      </c>
      <c r="G32" s="20"/>
      <c r="I32" s="35">
        <v>4</v>
      </c>
      <c r="J32" s="2">
        <f t="shared" si="46"/>
        <v>5.333333333333333</v>
      </c>
      <c r="K32" s="40">
        <f t="shared" si="47"/>
        <v>4</v>
      </c>
      <c r="L32" s="15">
        <f t="shared" si="48"/>
        <v>7</v>
      </c>
      <c r="M32" s="20"/>
    </row>
    <row r="33" spans="1:18" x14ac:dyDescent="0.2">
      <c r="A33" s="20"/>
      <c r="B33" t="s">
        <v>44</v>
      </c>
      <c r="C33" s="2">
        <f>AD20</f>
        <v>6.5</v>
      </c>
      <c r="D33" s="2">
        <f t="shared" si="49"/>
        <v>6.5</v>
      </c>
      <c r="E33" s="25">
        <f>IF(AB16&gt;0,1,0)</f>
        <v>1</v>
      </c>
      <c r="F33" s="2">
        <f t="shared" si="45"/>
        <v>1</v>
      </c>
      <c r="G33" s="20"/>
      <c r="I33" s="35">
        <v>5</v>
      </c>
      <c r="J33" s="2">
        <f t="shared" si="46"/>
        <v>4.333333333333333</v>
      </c>
      <c r="K33" s="40">
        <f t="shared" si="47"/>
        <v>3</v>
      </c>
      <c r="L33" s="15">
        <f t="shared" si="48"/>
        <v>5</v>
      </c>
      <c r="M33" s="20"/>
    </row>
    <row r="34" spans="1:18" x14ac:dyDescent="0.2">
      <c r="A34" s="20"/>
      <c r="B34" t="s">
        <v>45</v>
      </c>
      <c r="C34" s="2">
        <f>AJ20</f>
        <v>5</v>
      </c>
      <c r="D34" s="2">
        <f t="shared" si="49"/>
        <v>5</v>
      </c>
      <c r="E34" s="25">
        <f>IF(AH16&gt;0,1,0)</f>
        <v>1</v>
      </c>
      <c r="F34" s="2">
        <f t="shared" si="45"/>
        <v>1</v>
      </c>
      <c r="G34" s="20"/>
      <c r="I34" s="35">
        <v>6</v>
      </c>
      <c r="J34" s="2">
        <f t="shared" si="46"/>
        <v>5.333333333333333</v>
      </c>
      <c r="K34" s="40">
        <f t="shared" si="47"/>
        <v>4</v>
      </c>
      <c r="L34" s="15">
        <f t="shared" si="48"/>
        <v>6</v>
      </c>
      <c r="M34" s="20"/>
    </row>
    <row r="35" spans="1:18" x14ac:dyDescent="0.2">
      <c r="A35" s="20"/>
      <c r="B35" t="s">
        <v>46</v>
      </c>
      <c r="C35" s="2">
        <f>AP20</f>
        <v>3.5</v>
      </c>
      <c r="D35" s="2">
        <f t="shared" si="49"/>
        <v>3.5</v>
      </c>
      <c r="E35" s="25">
        <f>IF(AN16&gt;0,1,0)</f>
        <v>1</v>
      </c>
      <c r="F35" s="2">
        <f t="shared" si="45"/>
        <v>1</v>
      </c>
      <c r="G35" s="20"/>
      <c r="I35" s="35">
        <v>7</v>
      </c>
      <c r="J35" s="2">
        <f t="shared" si="46"/>
        <v>4.833333333333333</v>
      </c>
      <c r="K35" s="40">
        <f t="shared" si="47"/>
        <v>4</v>
      </c>
      <c r="L35" s="15">
        <f t="shared" si="48"/>
        <v>6</v>
      </c>
      <c r="M35" s="20"/>
    </row>
    <row r="36" spans="1:18" x14ac:dyDescent="0.2">
      <c r="A36" s="20"/>
      <c r="B36" t="s">
        <v>47</v>
      </c>
      <c r="C36" s="2">
        <f>AV20</f>
        <v>2.5</v>
      </c>
      <c r="D36" s="2"/>
      <c r="E36" s="25">
        <f>IF(AT16&gt;0,1,0)</f>
        <v>1</v>
      </c>
      <c r="F36" s="2">
        <f t="shared" si="45"/>
        <v>1</v>
      </c>
      <c r="G36" s="20"/>
      <c r="I36" s="35">
        <v>8</v>
      </c>
      <c r="J36" s="2">
        <f t="shared" si="46"/>
        <v>4</v>
      </c>
      <c r="K36" s="40">
        <f t="shared" si="47"/>
        <v>3</v>
      </c>
      <c r="L36" s="15">
        <f t="shared" si="48"/>
        <v>5</v>
      </c>
      <c r="M36" s="20"/>
    </row>
    <row r="37" spans="1:18" x14ac:dyDescent="0.2">
      <c r="A37" s="20"/>
      <c r="B37" t="s">
        <v>48</v>
      </c>
      <c r="C37" s="2">
        <f>BB20</f>
        <v>2</v>
      </c>
      <c r="D37" s="2"/>
      <c r="E37" s="25">
        <f>IF(AZ16&gt;0,1,0)</f>
        <v>1</v>
      </c>
      <c r="F37" s="2">
        <f t="shared" si="45"/>
        <v>1</v>
      </c>
      <c r="G37" s="20"/>
      <c r="I37" s="35">
        <v>9</v>
      </c>
      <c r="J37" s="2">
        <f t="shared" si="46"/>
        <v>7</v>
      </c>
      <c r="K37" s="40">
        <f t="shared" si="47"/>
        <v>6</v>
      </c>
      <c r="L37" s="15">
        <f t="shared" si="48"/>
        <v>8</v>
      </c>
      <c r="M37" s="20"/>
    </row>
    <row r="38" spans="1:18" x14ac:dyDescent="0.2">
      <c r="A38" s="20"/>
      <c r="B38" t="s">
        <v>49</v>
      </c>
      <c r="C38" s="2">
        <f>BH20</f>
        <v>6</v>
      </c>
      <c r="D38" s="2">
        <f t="shared" si="49"/>
        <v>6</v>
      </c>
      <c r="E38" s="25">
        <f>IF(BF16&gt;0,1,0)</f>
        <v>1</v>
      </c>
      <c r="F38" s="2">
        <f t="shared" si="45"/>
        <v>1</v>
      </c>
      <c r="G38" s="20"/>
      <c r="I38" s="36" t="s">
        <v>118</v>
      </c>
      <c r="J38" s="37">
        <f>SUM(J29:J37)</f>
        <v>47.833333333333329</v>
      </c>
      <c r="K38" s="337">
        <f>SUM(K29:K37)</f>
        <v>39</v>
      </c>
      <c r="L38" s="337">
        <f>SUM(L29:L37)</f>
        <v>56</v>
      </c>
      <c r="M38" s="20"/>
    </row>
    <row r="39" spans="1:18" x14ac:dyDescent="0.2">
      <c r="A39" s="20"/>
      <c r="B39" t="s">
        <v>50</v>
      </c>
      <c r="C39" s="2">
        <f>BN20</f>
        <v>5</v>
      </c>
      <c r="D39" s="2">
        <f t="shared" si="49"/>
        <v>5</v>
      </c>
      <c r="E39" s="25">
        <f>IF(BL16&gt;0,1,0)</f>
        <v>1</v>
      </c>
      <c r="F39" s="2">
        <f t="shared" si="45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6</v>
      </c>
      <c r="D40" s="2">
        <f t="shared" si="49"/>
        <v>6</v>
      </c>
      <c r="E40" s="25">
        <f>IF(BR16&gt;0,1,0)</f>
        <v>1</v>
      </c>
      <c r="F40" s="2">
        <f t="shared" si="45"/>
        <v>1</v>
      </c>
      <c r="G40" s="20"/>
      <c r="I40" s="35">
        <v>10</v>
      </c>
      <c r="J40" s="123">
        <f>AVERAGE(D7,P7,V7,AH7,AZ7,BL7,BX7,CJ7)</f>
        <v>6</v>
      </c>
      <c r="K40" s="40">
        <f>MIN(D7,P7,V7,AH7,AZ7,BL7,BX7,CJ7)</f>
        <v>5</v>
      </c>
      <c r="L40" s="15">
        <f>MAX(D7,P7,V7,AH7,AZ7,BL7,BX7,CJ7)</f>
        <v>7</v>
      </c>
      <c r="M40" s="20"/>
    </row>
    <row r="41" spans="1:18" x14ac:dyDescent="0.2">
      <c r="A41" s="20"/>
      <c r="B41" t="s">
        <v>52</v>
      </c>
      <c r="C41" s="2">
        <f>BZ20</f>
        <v>6</v>
      </c>
      <c r="D41" s="2">
        <f t="shared" si="49"/>
        <v>6</v>
      </c>
      <c r="E41" s="25">
        <f>IF(BX16&gt;0,1,0)</f>
        <v>1</v>
      </c>
      <c r="F41" s="2">
        <f t="shared" si="45"/>
        <v>1</v>
      </c>
      <c r="G41" s="20"/>
      <c r="I41" s="35">
        <v>11</v>
      </c>
      <c r="J41" s="123">
        <f t="shared" ref="J41:J48" si="50">AVERAGE(D8,P8,V8,AH8,AZ8,BL8,BX8,CJ8)</f>
        <v>6</v>
      </c>
      <c r="K41" s="40">
        <f t="shared" ref="K41:K48" si="51">MIN(D8,P8,V8,AH8,AZ8,BL8,BX8,CJ8)</f>
        <v>5</v>
      </c>
      <c r="L41" s="15">
        <f t="shared" ref="L41:L48" si="52">MAX(D8,P8,V8,AH8,AZ8,BL8,BX8,CJ8)</f>
        <v>7</v>
      </c>
      <c r="M41" s="20"/>
    </row>
    <row r="42" spans="1:18" x14ac:dyDescent="0.2">
      <c r="A42" s="20"/>
      <c r="B42" t="s">
        <v>53</v>
      </c>
      <c r="C42" s="2">
        <f>CF20</f>
        <v>2</v>
      </c>
      <c r="D42" s="2"/>
      <c r="E42" s="25">
        <f>IF(CD16&gt;0,1,0)</f>
        <v>1</v>
      </c>
      <c r="F42" s="2">
        <f t="shared" si="45"/>
        <v>1</v>
      </c>
      <c r="G42" s="20"/>
      <c r="I42" s="35">
        <v>12</v>
      </c>
      <c r="J42" s="123">
        <f t="shared" si="50"/>
        <v>4.5</v>
      </c>
      <c r="K42" s="40">
        <f t="shared" si="51"/>
        <v>3</v>
      </c>
      <c r="L42" s="15">
        <f t="shared" si="52"/>
        <v>6</v>
      </c>
      <c r="M42" s="20"/>
    </row>
    <row r="43" spans="1:18" x14ac:dyDescent="0.2">
      <c r="A43" s="20"/>
      <c r="B43" t="s">
        <v>54</v>
      </c>
      <c r="C43" s="26">
        <f>CL20</f>
        <v>3.5</v>
      </c>
      <c r="D43" s="26">
        <f t="shared" si="49"/>
        <v>3.5</v>
      </c>
      <c r="E43" s="27">
        <f>IF(CJ16&gt;0,1,0)</f>
        <v>1</v>
      </c>
      <c r="F43" s="26">
        <f t="shared" si="45"/>
        <v>1</v>
      </c>
      <c r="G43" s="20"/>
      <c r="I43" s="35">
        <v>13</v>
      </c>
      <c r="J43" s="123">
        <f t="shared" si="50"/>
        <v>6.25</v>
      </c>
      <c r="K43" s="40">
        <f t="shared" si="51"/>
        <v>5</v>
      </c>
      <c r="L43" s="15">
        <f t="shared" si="52"/>
        <v>8</v>
      </c>
      <c r="M43" s="20"/>
    </row>
    <row r="44" spans="1:18" x14ac:dyDescent="0.2">
      <c r="A44" s="20"/>
      <c r="B44" t="s">
        <v>38</v>
      </c>
      <c r="C44" s="2">
        <f>SUM(C29:C43)</f>
        <v>65</v>
      </c>
      <c r="D44" s="2">
        <f>SUM(D29:D43)</f>
        <v>53</v>
      </c>
      <c r="E44" s="25">
        <f>SUM(E29:E43)</f>
        <v>15</v>
      </c>
      <c r="F44" s="2">
        <f>SUM(F29:F43)</f>
        <v>15</v>
      </c>
      <c r="G44" s="20"/>
      <c r="I44" s="35">
        <v>14</v>
      </c>
      <c r="J44" s="123">
        <f t="shared" si="50"/>
        <v>5.5</v>
      </c>
      <c r="K44" s="40">
        <f t="shared" si="51"/>
        <v>5</v>
      </c>
      <c r="L44" s="15">
        <f t="shared" si="52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4.25</v>
      </c>
      <c r="K45" s="40">
        <f t="shared" si="51"/>
        <v>3</v>
      </c>
      <c r="L45" s="15">
        <f t="shared" si="52"/>
        <v>5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6.375</v>
      </c>
      <c r="K46" s="40">
        <f t="shared" si="51"/>
        <v>5</v>
      </c>
      <c r="L46" s="15">
        <f t="shared" si="52"/>
        <v>8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123">
        <f t="shared" si="50"/>
        <v>5.375</v>
      </c>
      <c r="K47" s="40">
        <f t="shared" si="51"/>
        <v>4</v>
      </c>
      <c r="L47" s="15">
        <f t="shared" si="52"/>
        <v>7</v>
      </c>
      <c r="M47" s="20"/>
      <c r="R47" s="2"/>
    </row>
    <row r="48" spans="1:18" x14ac:dyDescent="0.2">
      <c r="A48" s="20"/>
      <c r="B48" t="s">
        <v>16</v>
      </c>
      <c r="C48" s="25">
        <f t="shared" si="53"/>
        <v>1</v>
      </c>
      <c r="G48" s="20"/>
      <c r="I48" s="35">
        <v>18</v>
      </c>
      <c r="J48" s="123">
        <f t="shared" si="50"/>
        <v>6.5</v>
      </c>
      <c r="K48" s="40">
        <f t="shared" si="51"/>
        <v>4</v>
      </c>
      <c r="L48" s="15">
        <f t="shared" si="52"/>
        <v>9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15</v>
      </c>
      <c r="G49" s="20"/>
      <c r="I49" s="36" t="s">
        <v>120</v>
      </c>
      <c r="J49" s="37">
        <f>SUM(J40:J48)</f>
        <v>50.75</v>
      </c>
      <c r="K49" s="337">
        <f>SUM(K40:K48)</f>
        <v>39</v>
      </c>
      <c r="L49" s="337">
        <f>SUM(L40:L48)</f>
        <v>64</v>
      </c>
      <c r="M49" s="20"/>
      <c r="R49" s="2"/>
    </row>
    <row r="50" spans="1:18" x14ac:dyDescent="0.2">
      <c r="A50" s="20"/>
      <c r="B50" t="s">
        <v>121</v>
      </c>
      <c r="C50" s="25">
        <f t="shared" si="54"/>
        <v>50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4"/>
        <v>44</v>
      </c>
      <c r="G51" s="20"/>
      <c r="K51" s="40">
        <f>K38+K49</f>
        <v>78</v>
      </c>
      <c r="L51" s="40">
        <f>L38+L49</f>
        <v>120</v>
      </c>
      <c r="R51" s="2"/>
    </row>
    <row r="52" spans="1:18" x14ac:dyDescent="0.2">
      <c r="A52" s="20"/>
      <c r="B52" t="s">
        <v>12</v>
      </c>
      <c r="C52" s="25">
        <f t="shared" si="54"/>
        <v>25</v>
      </c>
      <c r="G52" s="20"/>
      <c r="R52" s="2"/>
    </row>
    <row r="53" spans="1:18" x14ac:dyDescent="0.2">
      <c r="A53" s="20"/>
      <c r="B53" t="s">
        <v>38</v>
      </c>
      <c r="C53" s="29">
        <f>SUM(C47:C52)</f>
        <v>135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5">B7</f>
        <v>10</v>
      </c>
      <c r="C56" s="32">
        <f t="shared" si="55"/>
        <v>4</v>
      </c>
      <c r="D56" s="32">
        <f t="shared" si="55"/>
        <v>5</v>
      </c>
      <c r="E56" s="31" t="str">
        <f t="shared" ref="E56:E64" si="56">IF(D56&lt;&gt;0,IF((D56-C56)=-1,"Birdie",IF((D56-C56)=-2,"Eagle",IF((D56-C56)=0,"Par",IF((D56-C56)=1,"bogey",IF((D56-C56)=2,"Double bogey","Other"))))),"  ")</f>
        <v>bogey</v>
      </c>
      <c r="H56" s="33" t="s">
        <v>123</v>
      </c>
    </row>
    <row r="57" spans="1:18" x14ac:dyDescent="0.2">
      <c r="B57" s="10">
        <f t="shared" si="55"/>
        <v>11</v>
      </c>
      <c r="C57" s="32">
        <f t="shared" si="55"/>
        <v>4</v>
      </c>
      <c r="D57" s="32">
        <f t="shared" si="55"/>
        <v>5</v>
      </c>
      <c r="E57" s="31" t="str">
        <f t="shared" si="56"/>
        <v>bogey</v>
      </c>
      <c r="H57" t="s">
        <v>124</v>
      </c>
      <c r="I57" s="25">
        <f>COUNTIF(E56:E64,"Eagle")</f>
        <v>0</v>
      </c>
    </row>
    <row r="58" spans="1:18" x14ac:dyDescent="0.2">
      <c r="B58" s="10">
        <f t="shared" si="55"/>
        <v>12</v>
      </c>
      <c r="C58" s="32">
        <f t="shared" si="55"/>
        <v>3</v>
      </c>
      <c r="D58" s="32">
        <f t="shared" si="55"/>
        <v>5</v>
      </c>
      <c r="E58" s="31" t="str">
        <f t="shared" si="56"/>
        <v>Double 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5"/>
        <v>13</v>
      </c>
      <c r="C59" s="32">
        <f t="shared" si="55"/>
        <v>4</v>
      </c>
      <c r="D59" s="32">
        <f t="shared" si="55"/>
        <v>8</v>
      </c>
      <c r="E59" s="31" t="str">
        <f t="shared" si="56"/>
        <v>Other</v>
      </c>
      <c r="H59" t="s">
        <v>9</v>
      </c>
      <c r="I59" s="25">
        <f>COUNTIF(E56:E64,"Par")</f>
        <v>0</v>
      </c>
    </row>
    <row r="60" spans="1:18" x14ac:dyDescent="0.2">
      <c r="B60" s="10">
        <f t="shared" si="55"/>
        <v>14</v>
      </c>
      <c r="C60" s="32">
        <f t="shared" si="55"/>
        <v>4</v>
      </c>
      <c r="D60" s="32">
        <f t="shared" si="55"/>
        <v>6</v>
      </c>
      <c r="E60" s="31" t="str">
        <f t="shared" si="56"/>
        <v>Double bogey</v>
      </c>
      <c r="H60" t="s">
        <v>125</v>
      </c>
      <c r="I60" s="25">
        <f>COUNTIF(E56:E64,"bogey")</f>
        <v>3</v>
      </c>
    </row>
    <row r="61" spans="1:18" x14ac:dyDescent="0.2">
      <c r="B61" s="10">
        <f t="shared" si="55"/>
        <v>15</v>
      </c>
      <c r="C61" s="32">
        <f t="shared" si="55"/>
        <v>3</v>
      </c>
      <c r="D61" s="32">
        <f t="shared" si="55"/>
        <v>5</v>
      </c>
      <c r="E61" s="31" t="str">
        <f t="shared" si="56"/>
        <v>Double bogey</v>
      </c>
      <c r="H61" t="s">
        <v>126</v>
      </c>
      <c r="I61" s="25">
        <f>COUNTIF(E56:E64,"Double bogey")</f>
        <v>3</v>
      </c>
    </row>
    <row r="62" spans="1:18" x14ac:dyDescent="0.2">
      <c r="B62" s="10">
        <f t="shared" si="55"/>
        <v>16</v>
      </c>
      <c r="C62" s="32">
        <f t="shared" si="55"/>
        <v>5</v>
      </c>
      <c r="D62" s="32">
        <f t="shared" si="55"/>
        <v>6</v>
      </c>
      <c r="E62" s="31" t="str">
        <f t="shared" si="56"/>
        <v>bogey</v>
      </c>
      <c r="H62" t="s">
        <v>12</v>
      </c>
      <c r="I62" s="25">
        <f>COUNTIF(E56:E64,"Other")</f>
        <v>3</v>
      </c>
    </row>
    <row r="63" spans="1:18" x14ac:dyDescent="0.2">
      <c r="B63" s="10">
        <f t="shared" si="55"/>
        <v>17</v>
      </c>
      <c r="C63" s="32">
        <f t="shared" si="55"/>
        <v>4</v>
      </c>
      <c r="D63" s="32">
        <f t="shared" si="55"/>
        <v>7</v>
      </c>
      <c r="E63" s="31" t="str">
        <f t="shared" si="56"/>
        <v>Other</v>
      </c>
    </row>
    <row r="64" spans="1:18" x14ac:dyDescent="0.2">
      <c r="B64" s="10">
        <f t="shared" si="55"/>
        <v>18</v>
      </c>
      <c r="C64" s="32">
        <f t="shared" si="55"/>
        <v>5</v>
      </c>
      <c r="D64" s="32">
        <f t="shared" si="55"/>
        <v>9</v>
      </c>
      <c r="E64" s="31" t="str">
        <f t="shared" si="56"/>
        <v>Other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7">H7</f>
        <v>1</v>
      </c>
      <c r="C67" s="41">
        <f t="shared" si="57"/>
        <v>4</v>
      </c>
      <c r="D67" s="32">
        <f t="shared" si="57"/>
        <v>6</v>
      </c>
      <c r="E67" s="31" t="str">
        <f t="shared" ref="E67:E75" si="58">IF(D67&lt;&gt;0,IF((D67-C67)=-1,"Birdie",IF((D67-C67)=-2,"Eagle",IF((D67-C67)=0,"Par",IF((D67-C67)=1,"bogey",IF((D67-C67)=2,"Double bogey","Other"))))),"  ")</f>
        <v>Double bogey</v>
      </c>
      <c r="H67" s="33" t="s">
        <v>123</v>
      </c>
    </row>
    <row r="68" spans="2:9" x14ac:dyDescent="0.2">
      <c r="B68" s="10">
        <f t="shared" si="57"/>
        <v>2</v>
      </c>
      <c r="C68" s="41">
        <f t="shared" si="57"/>
        <v>4</v>
      </c>
      <c r="D68" s="32">
        <f t="shared" si="57"/>
        <v>5</v>
      </c>
      <c r="E68" s="31" t="str">
        <f t="shared" si="58"/>
        <v>bogey</v>
      </c>
      <c r="H68" t="s">
        <v>124</v>
      </c>
      <c r="I68" s="25">
        <f>COUNTIF(E67:E75,"Eagle")</f>
        <v>0</v>
      </c>
    </row>
    <row r="69" spans="2:9" x14ac:dyDescent="0.2">
      <c r="B69" s="10">
        <f t="shared" si="57"/>
        <v>3</v>
      </c>
      <c r="C69" s="41">
        <f t="shared" si="57"/>
        <v>4</v>
      </c>
      <c r="D69" s="32">
        <f t="shared" si="57"/>
        <v>6</v>
      </c>
      <c r="E69" s="31" t="str">
        <f t="shared" si="58"/>
        <v>Double 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7"/>
        <v>4</v>
      </c>
      <c r="C70" s="41">
        <f t="shared" si="57"/>
        <v>4</v>
      </c>
      <c r="D70" s="32">
        <f t="shared" si="57"/>
        <v>6</v>
      </c>
      <c r="E70" s="31" t="str">
        <f t="shared" si="58"/>
        <v>Double bogey</v>
      </c>
      <c r="H70" t="s">
        <v>9</v>
      </c>
      <c r="I70" s="25">
        <f>COUNTIF(E67:E75,"Par")</f>
        <v>1</v>
      </c>
    </row>
    <row r="71" spans="2:9" x14ac:dyDescent="0.2">
      <c r="B71" s="10">
        <f t="shared" si="57"/>
        <v>5</v>
      </c>
      <c r="C71" s="41">
        <f t="shared" si="57"/>
        <v>3</v>
      </c>
      <c r="D71" s="32">
        <f t="shared" si="57"/>
        <v>3</v>
      </c>
      <c r="E71" s="31" t="str">
        <f t="shared" si="58"/>
        <v>Par</v>
      </c>
      <c r="H71" t="s">
        <v>125</v>
      </c>
      <c r="I71" s="25">
        <f>COUNTIF(E67:E75,"bogey")</f>
        <v>3</v>
      </c>
    </row>
    <row r="72" spans="2:9" x14ac:dyDescent="0.2">
      <c r="B72" s="10">
        <f t="shared" si="57"/>
        <v>6</v>
      </c>
      <c r="C72" s="41">
        <f t="shared" si="57"/>
        <v>4</v>
      </c>
      <c r="D72" s="32">
        <f t="shared" si="57"/>
        <v>6</v>
      </c>
      <c r="E72" s="31" t="str">
        <f t="shared" si="58"/>
        <v>Double bogey</v>
      </c>
      <c r="H72" t="s">
        <v>126</v>
      </c>
      <c r="I72" s="25">
        <f>COUNTIF(E67:E75,"Double bogey")</f>
        <v>5</v>
      </c>
    </row>
    <row r="73" spans="2:9" x14ac:dyDescent="0.2">
      <c r="B73" s="10">
        <f t="shared" si="57"/>
        <v>7</v>
      </c>
      <c r="C73" s="41">
        <f t="shared" si="57"/>
        <v>4</v>
      </c>
      <c r="D73" s="32">
        <f t="shared" si="57"/>
        <v>5</v>
      </c>
      <c r="E73" s="31" t="str">
        <f t="shared" si="58"/>
        <v>bogey</v>
      </c>
      <c r="H73" t="s">
        <v>12</v>
      </c>
      <c r="I73" s="25">
        <f>COUNTIF(E67:E75,"Other")</f>
        <v>0</v>
      </c>
    </row>
    <row r="74" spans="2:9" x14ac:dyDescent="0.2">
      <c r="B74" s="10">
        <f t="shared" si="57"/>
        <v>8</v>
      </c>
      <c r="C74" s="41">
        <f t="shared" si="57"/>
        <v>3</v>
      </c>
      <c r="D74" s="32">
        <f t="shared" si="57"/>
        <v>5</v>
      </c>
      <c r="E74" s="31" t="str">
        <f t="shared" si="58"/>
        <v>Double bogey</v>
      </c>
    </row>
    <row r="75" spans="2:9" x14ac:dyDescent="0.2">
      <c r="B75" s="10">
        <f t="shared" si="57"/>
        <v>9</v>
      </c>
      <c r="C75" s="41">
        <f t="shared" si="57"/>
        <v>5</v>
      </c>
      <c r="D75" s="32">
        <f t="shared" si="57"/>
        <v>6</v>
      </c>
      <c r="E75" s="31" t="str">
        <f t="shared" si="58"/>
        <v>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9">N7</f>
        <v>10</v>
      </c>
      <c r="C78" s="41">
        <f t="shared" si="59"/>
        <v>4</v>
      </c>
      <c r="D78" s="32">
        <f t="shared" si="59"/>
        <v>6</v>
      </c>
      <c r="E78" s="31" t="str">
        <f t="shared" ref="E78:E86" si="60">IF(D78&lt;&gt;0,IF((D78-C78)=-1,"Birdie",IF((D78-C78)=-2,"Eagle",IF((D78-C78)=0,"Par",IF((D78-C78)=1,"bogey",IF((D78-C78)=2,"Double bogey","Other"))))),"  ")</f>
        <v>Double bogey</v>
      </c>
      <c r="H78" s="33" t="s">
        <v>123</v>
      </c>
    </row>
    <row r="79" spans="2:9" x14ac:dyDescent="0.2">
      <c r="B79" s="31">
        <f t="shared" si="59"/>
        <v>11</v>
      </c>
      <c r="C79" s="41">
        <f t="shared" si="59"/>
        <v>4</v>
      </c>
      <c r="D79" s="32">
        <f t="shared" si="59"/>
        <v>5</v>
      </c>
      <c r="E79" s="31" t="str">
        <f t="shared" si="60"/>
        <v>bogey</v>
      </c>
      <c r="H79" t="s">
        <v>124</v>
      </c>
      <c r="I79" s="25">
        <f>COUNTIF(E78:E86,"Eagle")</f>
        <v>0</v>
      </c>
    </row>
    <row r="80" spans="2:9" x14ac:dyDescent="0.2">
      <c r="B80" s="31">
        <f t="shared" si="59"/>
        <v>12</v>
      </c>
      <c r="C80" s="41">
        <f t="shared" si="59"/>
        <v>3</v>
      </c>
      <c r="D80" s="32">
        <f t="shared" si="59"/>
        <v>6</v>
      </c>
      <c r="E80" s="31" t="str">
        <f t="shared" si="60"/>
        <v>Other</v>
      </c>
      <c r="H80" t="s">
        <v>8</v>
      </c>
      <c r="I80" s="25">
        <f>COUNTIF(E78:E86,"Birdie")</f>
        <v>0</v>
      </c>
    </row>
    <row r="81" spans="2:9" x14ac:dyDescent="0.2">
      <c r="B81" s="31">
        <f t="shared" si="59"/>
        <v>13</v>
      </c>
      <c r="C81" s="41">
        <f t="shared" si="59"/>
        <v>4</v>
      </c>
      <c r="D81" s="32">
        <f t="shared" si="59"/>
        <v>5</v>
      </c>
      <c r="E81" s="31" t="str">
        <f t="shared" si="60"/>
        <v>bogey</v>
      </c>
      <c r="H81" t="s">
        <v>9</v>
      </c>
      <c r="I81" s="25">
        <f>COUNTIF(E78:E86,"Par")</f>
        <v>0</v>
      </c>
    </row>
    <row r="82" spans="2:9" x14ac:dyDescent="0.2">
      <c r="B82" s="31">
        <f t="shared" si="59"/>
        <v>14</v>
      </c>
      <c r="C82" s="41">
        <f t="shared" si="59"/>
        <v>4</v>
      </c>
      <c r="D82" s="32">
        <f t="shared" si="59"/>
        <v>5</v>
      </c>
      <c r="E82" s="31" t="str">
        <f t="shared" si="60"/>
        <v>bogey</v>
      </c>
      <c r="H82" t="s">
        <v>125</v>
      </c>
      <c r="I82" s="25">
        <f>COUNTIF(E78:E86,"bogey")</f>
        <v>5</v>
      </c>
    </row>
    <row r="83" spans="2:9" x14ac:dyDescent="0.2">
      <c r="B83" s="31">
        <f t="shared" si="59"/>
        <v>15</v>
      </c>
      <c r="C83" s="41">
        <f t="shared" si="59"/>
        <v>3</v>
      </c>
      <c r="D83" s="32">
        <f t="shared" si="59"/>
        <v>5</v>
      </c>
      <c r="E83" s="31" t="str">
        <f t="shared" si="60"/>
        <v>Double bogey</v>
      </c>
      <c r="H83" t="s">
        <v>126</v>
      </c>
      <c r="I83" s="25">
        <f>COUNTIF(E78:E86,"Double bogey")</f>
        <v>2</v>
      </c>
    </row>
    <row r="84" spans="2:9" x14ac:dyDescent="0.2">
      <c r="B84" s="31">
        <f t="shared" si="59"/>
        <v>16</v>
      </c>
      <c r="C84" s="41">
        <f t="shared" si="59"/>
        <v>5</v>
      </c>
      <c r="D84" s="32">
        <f t="shared" si="59"/>
        <v>8</v>
      </c>
      <c r="E84" s="31" t="str">
        <f t="shared" si="60"/>
        <v>Other</v>
      </c>
      <c r="H84" t="s">
        <v>12</v>
      </c>
      <c r="I84" s="25">
        <f>COUNTIF(E78:E86,"Other")</f>
        <v>2</v>
      </c>
    </row>
    <row r="85" spans="2:9" x14ac:dyDescent="0.2">
      <c r="B85" s="31">
        <f t="shared" si="59"/>
        <v>17</v>
      </c>
      <c r="C85" s="41">
        <f t="shared" si="59"/>
        <v>4</v>
      </c>
      <c r="D85" s="32">
        <f t="shared" si="59"/>
        <v>5</v>
      </c>
      <c r="E85" s="31" t="str">
        <f t="shared" si="60"/>
        <v>bogey</v>
      </c>
    </row>
    <row r="86" spans="2:9" x14ac:dyDescent="0.2">
      <c r="B86" s="31">
        <f t="shared" si="59"/>
        <v>18</v>
      </c>
      <c r="C86" s="41">
        <f t="shared" si="59"/>
        <v>5</v>
      </c>
      <c r="D86" s="32">
        <f t="shared" si="59"/>
        <v>6</v>
      </c>
      <c r="E86" s="31" t="str">
        <f t="shared" si="60"/>
        <v>bogey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1">T7</f>
        <v>10</v>
      </c>
      <c r="C89" s="31">
        <f t="shared" si="61"/>
        <v>4</v>
      </c>
      <c r="D89" s="32">
        <f t="shared" si="61"/>
        <v>7</v>
      </c>
      <c r="E89" s="31" t="str">
        <f t="shared" ref="E89:E97" si="62">IF(D89&lt;&gt;0,IF((D89-C89)=-1,"Birdie",IF((D89-C89)=-2,"Eagle",IF((D89-C89)=0,"Par",IF((D89-C89)=1,"bogey",IF((D89-C89)=2,"Double bogey","Other"))))),"  ")</f>
        <v>Other</v>
      </c>
      <c r="H89" s="33" t="s">
        <v>123</v>
      </c>
    </row>
    <row r="90" spans="2:9" x14ac:dyDescent="0.2">
      <c r="B90" s="31">
        <f t="shared" si="61"/>
        <v>11</v>
      </c>
      <c r="C90" s="31">
        <f t="shared" si="61"/>
        <v>4</v>
      </c>
      <c r="D90" s="32">
        <f t="shared" si="61"/>
        <v>6</v>
      </c>
      <c r="E90" s="31" t="str">
        <f t="shared" si="62"/>
        <v>Double bogey</v>
      </c>
      <c r="H90" t="s">
        <v>124</v>
      </c>
      <c r="I90" s="25">
        <f>COUNTIF(E89:E97,"Eagle")</f>
        <v>0</v>
      </c>
    </row>
    <row r="91" spans="2:9" x14ac:dyDescent="0.2">
      <c r="B91" s="31">
        <f t="shared" si="61"/>
        <v>12</v>
      </c>
      <c r="C91" s="31">
        <f t="shared" si="61"/>
        <v>3</v>
      </c>
      <c r="D91" s="32">
        <f t="shared" si="61"/>
        <v>4</v>
      </c>
      <c r="E91" s="31" t="str">
        <f t="shared" si="62"/>
        <v>bogey</v>
      </c>
      <c r="H91" t="s">
        <v>8</v>
      </c>
      <c r="I91" s="25">
        <f>COUNTIF(E89:E97,"Birdie")</f>
        <v>1</v>
      </c>
    </row>
    <row r="92" spans="2:9" x14ac:dyDescent="0.2">
      <c r="B92" s="31">
        <f t="shared" si="61"/>
        <v>13</v>
      </c>
      <c r="C92" s="31">
        <f t="shared" si="61"/>
        <v>4</v>
      </c>
      <c r="D92" s="32">
        <f t="shared" si="61"/>
        <v>6</v>
      </c>
      <c r="E92" s="31" t="str">
        <f t="shared" si="62"/>
        <v>Double bogey</v>
      </c>
      <c r="H92" t="s">
        <v>9</v>
      </c>
      <c r="I92" s="25">
        <f>COUNTIF(E89:E97,"Par")</f>
        <v>0</v>
      </c>
    </row>
    <row r="93" spans="2:9" x14ac:dyDescent="0.2">
      <c r="B93" s="31">
        <f t="shared" si="61"/>
        <v>14</v>
      </c>
      <c r="C93" s="31">
        <f t="shared" si="61"/>
        <v>4</v>
      </c>
      <c r="D93" s="32">
        <f t="shared" si="61"/>
        <v>5</v>
      </c>
      <c r="E93" s="31" t="str">
        <f t="shared" si="62"/>
        <v>bogey</v>
      </c>
      <c r="H93" t="s">
        <v>125</v>
      </c>
      <c r="I93" s="25">
        <f>COUNTIF(E89:E97,"bogey")</f>
        <v>3</v>
      </c>
    </row>
    <row r="94" spans="2:9" x14ac:dyDescent="0.2">
      <c r="B94" s="31">
        <f t="shared" si="61"/>
        <v>15</v>
      </c>
      <c r="C94" s="31">
        <f t="shared" si="61"/>
        <v>3</v>
      </c>
      <c r="D94" s="32">
        <f t="shared" si="61"/>
        <v>5</v>
      </c>
      <c r="E94" s="31" t="str">
        <f t="shared" si="62"/>
        <v>Double bogey</v>
      </c>
      <c r="H94" t="s">
        <v>126</v>
      </c>
      <c r="I94" s="25">
        <f>COUNTIF(E89:E97,"Double bogey")</f>
        <v>3</v>
      </c>
    </row>
    <row r="95" spans="2:9" x14ac:dyDescent="0.2">
      <c r="B95" s="31">
        <f t="shared" si="61"/>
        <v>16</v>
      </c>
      <c r="C95" s="31">
        <f t="shared" si="61"/>
        <v>5</v>
      </c>
      <c r="D95" s="32">
        <f t="shared" si="61"/>
        <v>8</v>
      </c>
      <c r="E95" s="31" t="str">
        <f t="shared" si="62"/>
        <v>Other</v>
      </c>
      <c r="H95" t="s">
        <v>12</v>
      </c>
      <c r="I95" s="25">
        <f>COUNTIF(E89:E97,"Other")</f>
        <v>2</v>
      </c>
    </row>
    <row r="96" spans="2:9" x14ac:dyDescent="0.2">
      <c r="B96" s="31">
        <f t="shared" si="61"/>
        <v>17</v>
      </c>
      <c r="C96" s="31">
        <f t="shared" si="61"/>
        <v>4</v>
      </c>
      <c r="D96" s="32">
        <f t="shared" si="61"/>
        <v>5</v>
      </c>
      <c r="E96" s="31" t="str">
        <f t="shared" si="62"/>
        <v>bogey</v>
      </c>
    </row>
    <row r="97" spans="2:9" x14ac:dyDescent="0.2">
      <c r="B97" s="31">
        <f t="shared" si="61"/>
        <v>18</v>
      </c>
      <c r="C97" s="31">
        <f t="shared" si="61"/>
        <v>5</v>
      </c>
      <c r="D97" s="32">
        <f t="shared" si="61"/>
        <v>4</v>
      </c>
      <c r="E97" s="31" t="str">
        <f t="shared" si="62"/>
        <v>Birdie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3">Z7</f>
        <v>1</v>
      </c>
      <c r="C100" s="31">
        <f t="shared" si="63"/>
        <v>4</v>
      </c>
      <c r="D100" s="32">
        <f t="shared" si="63"/>
        <v>6</v>
      </c>
      <c r="E100" s="31" t="str">
        <f t="shared" ref="E100:E108" si="64">IF(D100&lt;&gt;0,IF((D100-C100)=-1,"Birdie",IF((D100-C100)=-2,"Eagle",IF((D100-C100)=0,"Par",IF((D100-C100)=1,"bogey",IF((D100-C100)=2,"Double bogey","Other"))))),"  ")</f>
        <v>Double bogey</v>
      </c>
      <c r="H100" s="33" t="s">
        <v>123</v>
      </c>
    </row>
    <row r="101" spans="2:9" x14ac:dyDescent="0.2">
      <c r="B101" s="31">
        <f t="shared" si="63"/>
        <v>2</v>
      </c>
      <c r="C101" s="31">
        <f t="shared" si="63"/>
        <v>4</v>
      </c>
      <c r="D101" s="32">
        <f t="shared" si="63"/>
        <v>5</v>
      </c>
      <c r="E101" s="31" t="str">
        <f t="shared" si="64"/>
        <v>bogey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3"/>
        <v>3</v>
      </c>
      <c r="C102" s="31">
        <f t="shared" si="63"/>
        <v>4</v>
      </c>
      <c r="D102" s="32">
        <f t="shared" si="63"/>
        <v>5</v>
      </c>
      <c r="E102" s="31" t="str">
        <f t="shared" si="64"/>
        <v>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3"/>
        <v>4</v>
      </c>
      <c r="C103" s="31">
        <f t="shared" si="63"/>
        <v>4</v>
      </c>
      <c r="D103" s="32">
        <f t="shared" si="63"/>
        <v>4</v>
      </c>
      <c r="E103" s="31" t="str">
        <f t="shared" si="64"/>
        <v>Par</v>
      </c>
      <c r="H103" t="s">
        <v>9</v>
      </c>
      <c r="I103" s="25">
        <f>COUNTIF(E100:E108,"Par")</f>
        <v>2</v>
      </c>
    </row>
    <row r="104" spans="2:9" x14ac:dyDescent="0.2">
      <c r="B104" s="31">
        <f t="shared" si="63"/>
        <v>5</v>
      </c>
      <c r="C104" s="31">
        <f t="shared" si="63"/>
        <v>3</v>
      </c>
      <c r="D104" s="32">
        <f t="shared" si="63"/>
        <v>5</v>
      </c>
      <c r="E104" s="31" t="str">
        <f t="shared" si="64"/>
        <v>Double bogey</v>
      </c>
      <c r="H104" t="s">
        <v>125</v>
      </c>
      <c r="I104" s="25">
        <f>COUNTIF(E100:E108,"bogey")</f>
        <v>4</v>
      </c>
    </row>
    <row r="105" spans="2:9" x14ac:dyDescent="0.2">
      <c r="B105" s="31">
        <f t="shared" si="63"/>
        <v>6</v>
      </c>
      <c r="C105" s="31">
        <f t="shared" si="63"/>
        <v>4</v>
      </c>
      <c r="D105" s="32">
        <f t="shared" si="63"/>
        <v>5</v>
      </c>
      <c r="E105" s="31" t="str">
        <f t="shared" si="64"/>
        <v>bogey</v>
      </c>
      <c r="H105" t="s">
        <v>126</v>
      </c>
      <c r="I105" s="25">
        <f>COUNTIF(E100:E108,"Double bogey")</f>
        <v>3</v>
      </c>
    </row>
    <row r="106" spans="2:9" x14ac:dyDescent="0.2">
      <c r="B106" s="31">
        <f t="shared" si="63"/>
        <v>7</v>
      </c>
      <c r="C106" s="31">
        <f t="shared" si="63"/>
        <v>4</v>
      </c>
      <c r="D106" s="32">
        <f t="shared" si="63"/>
        <v>6</v>
      </c>
      <c r="E106" s="31" t="str">
        <f t="shared" si="64"/>
        <v>Double bogey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3"/>
        <v>8</v>
      </c>
      <c r="C107" s="31">
        <f t="shared" si="63"/>
        <v>3</v>
      </c>
      <c r="D107" s="32">
        <f t="shared" si="63"/>
        <v>3</v>
      </c>
      <c r="E107" s="31" t="str">
        <f t="shared" si="64"/>
        <v>Par</v>
      </c>
    </row>
    <row r="108" spans="2:9" x14ac:dyDescent="0.2">
      <c r="B108" s="31">
        <f t="shared" si="63"/>
        <v>9</v>
      </c>
      <c r="C108" s="31">
        <f t="shared" si="63"/>
        <v>5</v>
      </c>
      <c r="D108" s="32">
        <f t="shared" si="63"/>
        <v>6</v>
      </c>
      <c r="E108" s="31" t="str">
        <f t="shared" si="64"/>
        <v>bogey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5">AF7</f>
        <v>10</v>
      </c>
      <c r="C111" s="31">
        <f t="shared" si="65"/>
        <v>4</v>
      </c>
      <c r="D111" s="32">
        <f t="shared" si="65"/>
        <v>7</v>
      </c>
      <c r="E111" s="31" t="str">
        <f t="shared" ref="E111:E119" si="66">IF(D111&lt;&gt;0,IF((D111-C111)=-1,"Birdie",IF((D111-C111)=-2,"Eagle",IF((D111-C111)=0,"Par",IF((D111-C111)=1,"bogey",IF((D111-C111)=2,"Double bogey","Other"))))),"  ")</f>
        <v>Other</v>
      </c>
      <c r="H111" s="33" t="s">
        <v>123</v>
      </c>
    </row>
    <row r="112" spans="2:9" x14ac:dyDescent="0.2">
      <c r="B112" s="31">
        <f t="shared" si="65"/>
        <v>11</v>
      </c>
      <c r="C112" s="31">
        <f t="shared" si="65"/>
        <v>4</v>
      </c>
      <c r="D112" s="32">
        <f t="shared" si="65"/>
        <v>7</v>
      </c>
      <c r="E112" s="31" t="str">
        <f t="shared" si="66"/>
        <v>Other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5"/>
        <v>12</v>
      </c>
      <c r="C113" s="31">
        <f t="shared" si="65"/>
        <v>3</v>
      </c>
      <c r="D113" s="32">
        <f t="shared" si="65"/>
        <v>4</v>
      </c>
      <c r="E113" s="31" t="str">
        <f t="shared" si="66"/>
        <v>bogey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5"/>
        <v>13</v>
      </c>
      <c r="C114" s="31">
        <f t="shared" si="65"/>
        <v>4</v>
      </c>
      <c r="D114" s="32">
        <f t="shared" si="65"/>
        <v>5</v>
      </c>
      <c r="E114" s="31" t="str">
        <f t="shared" si="66"/>
        <v>bogey</v>
      </c>
      <c r="H114" t="s">
        <v>9</v>
      </c>
      <c r="I114" s="25">
        <f>COUNTIF(E111:E119,"Par")</f>
        <v>1</v>
      </c>
    </row>
    <row r="115" spans="2:9" x14ac:dyDescent="0.2">
      <c r="B115" s="31">
        <f t="shared" si="65"/>
        <v>14</v>
      </c>
      <c r="C115" s="31">
        <f t="shared" si="65"/>
        <v>4</v>
      </c>
      <c r="D115" s="32">
        <f t="shared" si="65"/>
        <v>6</v>
      </c>
      <c r="E115" s="31" t="str">
        <f t="shared" si="66"/>
        <v>Double bogey</v>
      </c>
      <c r="H115" t="s">
        <v>125</v>
      </c>
      <c r="I115" s="25">
        <f>COUNTIF(E111:E119,"bogey")</f>
        <v>4</v>
      </c>
    </row>
    <row r="116" spans="2:9" x14ac:dyDescent="0.2">
      <c r="B116" s="31">
        <f t="shared" si="65"/>
        <v>15</v>
      </c>
      <c r="C116" s="31">
        <f t="shared" si="65"/>
        <v>3</v>
      </c>
      <c r="D116" s="32">
        <f t="shared" si="65"/>
        <v>4</v>
      </c>
      <c r="E116" s="31" t="str">
        <f t="shared" si="66"/>
        <v>bogey</v>
      </c>
      <c r="H116" t="s">
        <v>126</v>
      </c>
      <c r="I116" s="25">
        <f>COUNTIF(E111:E119,"Double bogey")</f>
        <v>2</v>
      </c>
    </row>
    <row r="117" spans="2:9" x14ac:dyDescent="0.2">
      <c r="B117" s="31">
        <f t="shared" si="65"/>
        <v>16</v>
      </c>
      <c r="C117" s="31">
        <f t="shared" si="65"/>
        <v>5</v>
      </c>
      <c r="D117" s="32">
        <f t="shared" si="65"/>
        <v>5</v>
      </c>
      <c r="E117" s="31" t="str">
        <f t="shared" si="66"/>
        <v>Par</v>
      </c>
      <c r="H117" t="s">
        <v>12</v>
      </c>
      <c r="I117" s="25">
        <f>COUNTIF(E111:E119,"Other")</f>
        <v>2</v>
      </c>
    </row>
    <row r="118" spans="2:9" x14ac:dyDescent="0.2">
      <c r="B118" s="31">
        <f t="shared" si="65"/>
        <v>17</v>
      </c>
      <c r="C118" s="31">
        <f t="shared" si="65"/>
        <v>4</v>
      </c>
      <c r="D118" s="32">
        <f t="shared" si="65"/>
        <v>6</v>
      </c>
      <c r="E118" s="31" t="str">
        <f t="shared" si="66"/>
        <v>Double bogey</v>
      </c>
    </row>
    <row r="119" spans="2:9" x14ac:dyDescent="0.2">
      <c r="B119" s="31">
        <f t="shared" si="65"/>
        <v>18</v>
      </c>
      <c r="C119" s="31">
        <f t="shared" si="65"/>
        <v>5</v>
      </c>
      <c r="D119" s="32">
        <f t="shared" si="65"/>
        <v>6</v>
      </c>
      <c r="E119" s="31" t="str">
        <f t="shared" si="66"/>
        <v>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7">AL7</f>
        <v>1</v>
      </c>
      <c r="C122" s="31">
        <f t="shared" si="67"/>
        <v>4</v>
      </c>
      <c r="D122" s="32">
        <f t="shared" si="67"/>
        <v>6</v>
      </c>
      <c r="E122" s="31" t="str">
        <f t="shared" ref="E122:E130" si="68">IF(D122&lt;&gt;0,IF((D122-C122)=-1,"Birdie",IF((D122-C122)=-2,"Eagle",IF((D122-C122)=0,"Par",IF((D122-C122)=1,"bogey",IF((D122-C122)=2,"Double bogey","Other"))))),"  ")</f>
        <v>Double bogey</v>
      </c>
      <c r="H122" s="33" t="s">
        <v>123</v>
      </c>
    </row>
    <row r="123" spans="2:9" x14ac:dyDescent="0.2">
      <c r="B123" s="31">
        <f t="shared" si="67"/>
        <v>2</v>
      </c>
      <c r="C123" s="31">
        <f t="shared" si="67"/>
        <v>4</v>
      </c>
      <c r="D123" s="32">
        <f t="shared" si="67"/>
        <v>7</v>
      </c>
      <c r="E123" s="31" t="str">
        <f t="shared" si="68"/>
        <v>Other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7"/>
        <v>3</v>
      </c>
      <c r="C124" s="31">
        <f t="shared" si="67"/>
        <v>4</v>
      </c>
      <c r="D124" s="32">
        <f t="shared" si="67"/>
        <v>5</v>
      </c>
      <c r="E124" s="31" t="str">
        <f t="shared" si="68"/>
        <v>bogey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7"/>
        <v>4</v>
      </c>
      <c r="C125" s="31">
        <f t="shared" si="67"/>
        <v>4</v>
      </c>
      <c r="D125" s="32">
        <f t="shared" si="67"/>
        <v>6</v>
      </c>
      <c r="E125" s="31" t="str">
        <f t="shared" si="68"/>
        <v>Double bogey</v>
      </c>
      <c r="H125" t="s">
        <v>9</v>
      </c>
      <c r="I125" s="25">
        <f>COUNTIF(E122:E130,"Par")</f>
        <v>0</v>
      </c>
    </row>
    <row r="126" spans="2:9" x14ac:dyDescent="0.2">
      <c r="B126" s="31">
        <f t="shared" si="67"/>
        <v>5</v>
      </c>
      <c r="C126" s="31">
        <f t="shared" si="67"/>
        <v>3</v>
      </c>
      <c r="D126" s="32">
        <f t="shared" si="67"/>
        <v>4</v>
      </c>
      <c r="E126" s="31" t="str">
        <f t="shared" si="68"/>
        <v>bogey</v>
      </c>
      <c r="H126" t="s">
        <v>125</v>
      </c>
      <c r="I126" s="25">
        <f>COUNTIF(E122:E130,"bogey")</f>
        <v>4</v>
      </c>
    </row>
    <row r="127" spans="2:9" x14ac:dyDescent="0.2">
      <c r="B127" s="31">
        <f t="shared" si="67"/>
        <v>6</v>
      </c>
      <c r="C127" s="31">
        <f t="shared" si="67"/>
        <v>4</v>
      </c>
      <c r="D127" s="32">
        <f t="shared" si="67"/>
        <v>6</v>
      </c>
      <c r="E127" s="31" t="str">
        <f t="shared" si="68"/>
        <v>Double bogey</v>
      </c>
      <c r="H127" t="s">
        <v>126</v>
      </c>
      <c r="I127" s="25">
        <f>COUNTIF(E122:E130,"Double bogey")</f>
        <v>3</v>
      </c>
    </row>
    <row r="128" spans="2:9" x14ac:dyDescent="0.2">
      <c r="B128" s="31">
        <f t="shared" si="67"/>
        <v>7</v>
      </c>
      <c r="C128" s="31">
        <f t="shared" si="67"/>
        <v>4</v>
      </c>
      <c r="D128" s="32">
        <f t="shared" si="67"/>
        <v>5</v>
      </c>
      <c r="E128" s="31" t="str">
        <f t="shared" si="68"/>
        <v>bogey</v>
      </c>
      <c r="H128" t="s">
        <v>12</v>
      </c>
      <c r="I128" s="25">
        <f>COUNTIF(E122:E130,"Other")</f>
        <v>2</v>
      </c>
    </row>
    <row r="129" spans="2:9" x14ac:dyDescent="0.2">
      <c r="B129" s="31">
        <f t="shared" si="67"/>
        <v>8</v>
      </c>
      <c r="C129" s="31">
        <f t="shared" si="67"/>
        <v>3</v>
      </c>
      <c r="D129" s="32">
        <f t="shared" si="67"/>
        <v>4</v>
      </c>
      <c r="E129" s="31" t="str">
        <f t="shared" si="68"/>
        <v>bogey</v>
      </c>
    </row>
    <row r="130" spans="2:9" x14ac:dyDescent="0.2">
      <c r="B130" s="31">
        <f t="shared" si="67"/>
        <v>9</v>
      </c>
      <c r="C130" s="31">
        <f t="shared" si="67"/>
        <v>5</v>
      </c>
      <c r="D130" s="32">
        <f t="shared" si="67"/>
        <v>8</v>
      </c>
      <c r="E130" s="31" t="str">
        <f t="shared" si="68"/>
        <v>Other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9">AR7</f>
        <v>10</v>
      </c>
      <c r="C133" s="31">
        <f t="shared" si="69"/>
        <v>4</v>
      </c>
      <c r="D133" s="32">
        <f t="shared" si="69"/>
        <v>6</v>
      </c>
      <c r="E133" s="31" t="str">
        <f t="shared" ref="E133:E141" si="70">IF(D133&lt;&gt;0,IF((D133-C133)=-1,"Birdie",IF((D133-C133)=-2,"Eagle",IF((D133-C133)=0,"Par",IF((D133-C133)=1,"bogey",IF((D133-C133)=2,"Double bogey","Other"))))),"  ")</f>
        <v>Double bogey</v>
      </c>
      <c r="H133" s="33" t="s">
        <v>123</v>
      </c>
    </row>
    <row r="134" spans="2:9" x14ac:dyDescent="0.2">
      <c r="B134" s="31">
        <f t="shared" si="69"/>
        <v>11</v>
      </c>
      <c r="C134" s="31">
        <f t="shared" si="69"/>
        <v>4</v>
      </c>
      <c r="D134" s="32">
        <f t="shared" si="69"/>
        <v>7</v>
      </c>
      <c r="E134" s="31" t="str">
        <f t="shared" si="70"/>
        <v>Other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9"/>
        <v>12</v>
      </c>
      <c r="C135" s="31">
        <f t="shared" si="69"/>
        <v>3</v>
      </c>
      <c r="D135" s="32">
        <f t="shared" si="69"/>
        <v>5</v>
      </c>
      <c r="E135" s="31" t="str">
        <f t="shared" si="70"/>
        <v>Double 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9"/>
        <v>13</v>
      </c>
      <c r="C136" s="31">
        <f t="shared" si="69"/>
        <v>4</v>
      </c>
      <c r="D136" s="32">
        <f t="shared" si="69"/>
        <v>6</v>
      </c>
      <c r="E136" s="31" t="str">
        <f t="shared" si="70"/>
        <v>Double bogey</v>
      </c>
      <c r="H136" t="s">
        <v>9</v>
      </c>
      <c r="I136" s="25">
        <f>COUNTIF(E133:E141,"Par")</f>
        <v>0</v>
      </c>
    </row>
    <row r="137" spans="2:9" x14ac:dyDescent="0.2">
      <c r="B137" s="31">
        <f t="shared" si="69"/>
        <v>14</v>
      </c>
      <c r="C137" s="31">
        <f t="shared" si="69"/>
        <v>4</v>
      </c>
      <c r="D137" s="32">
        <f t="shared" si="69"/>
        <v>7</v>
      </c>
      <c r="E137" s="31" t="str">
        <f t="shared" si="70"/>
        <v>Other</v>
      </c>
      <c r="H137" t="s">
        <v>125</v>
      </c>
      <c r="I137" s="25">
        <f>COUNTIF(E133:E141,"bogey")</f>
        <v>2</v>
      </c>
    </row>
    <row r="138" spans="2:9" x14ac:dyDescent="0.2">
      <c r="B138" s="31">
        <f t="shared" si="69"/>
        <v>15</v>
      </c>
      <c r="C138" s="31">
        <f t="shared" si="69"/>
        <v>3</v>
      </c>
      <c r="D138" s="32">
        <f t="shared" si="69"/>
        <v>4</v>
      </c>
      <c r="E138" s="31" t="str">
        <f t="shared" si="70"/>
        <v>bogey</v>
      </c>
      <c r="H138" t="s">
        <v>126</v>
      </c>
      <c r="I138" s="25">
        <f>COUNTIF(E133:E141,"Double bogey")</f>
        <v>4</v>
      </c>
    </row>
    <row r="139" spans="2:9" x14ac:dyDescent="0.2">
      <c r="B139" s="31">
        <f t="shared" si="69"/>
        <v>16</v>
      </c>
      <c r="C139" s="31">
        <f t="shared" si="69"/>
        <v>5</v>
      </c>
      <c r="D139" s="32">
        <f t="shared" si="69"/>
        <v>6</v>
      </c>
      <c r="E139" s="31" t="str">
        <f t="shared" si="70"/>
        <v>bogey</v>
      </c>
      <c r="H139" t="s">
        <v>12</v>
      </c>
      <c r="I139" s="25">
        <f>COUNTIF(E133:E141,"Other")</f>
        <v>3</v>
      </c>
    </row>
    <row r="140" spans="2:9" x14ac:dyDescent="0.2">
      <c r="B140" s="31">
        <f t="shared" si="69"/>
        <v>17</v>
      </c>
      <c r="C140" s="31">
        <f t="shared" si="69"/>
        <v>4</v>
      </c>
      <c r="D140" s="32">
        <f t="shared" si="69"/>
        <v>7</v>
      </c>
      <c r="E140" s="31" t="str">
        <f t="shared" si="70"/>
        <v>Other</v>
      </c>
    </row>
    <row r="141" spans="2:9" x14ac:dyDescent="0.2">
      <c r="B141" s="31">
        <f t="shared" si="69"/>
        <v>18</v>
      </c>
      <c r="C141" s="31">
        <f t="shared" si="69"/>
        <v>5</v>
      </c>
      <c r="D141" s="32">
        <f t="shared" si="69"/>
        <v>7</v>
      </c>
      <c r="E141" s="31" t="str">
        <f t="shared" si="70"/>
        <v>Double 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1">AX7</f>
        <v>10</v>
      </c>
      <c r="C144" s="31">
        <f t="shared" si="71"/>
        <v>4</v>
      </c>
      <c r="D144" s="32">
        <f t="shared" si="71"/>
        <v>5</v>
      </c>
      <c r="E144" s="31" t="str">
        <f t="shared" ref="E144:E152" si="72">IF(D144&lt;&gt;0,IF((D144-C144)=-1,"Birdie",IF((D144-C144)=-2,"Eagle",IF((D144-C144)=0,"Par",IF((D144-C144)=1,"bogey",IF((D144-C144)=2,"Double bogey","Other"))))),"  ")</f>
        <v>bogey</v>
      </c>
      <c r="H144" s="33" t="s">
        <v>123</v>
      </c>
    </row>
    <row r="145" spans="2:9" x14ac:dyDescent="0.2">
      <c r="B145" s="31">
        <f t="shared" si="71"/>
        <v>11</v>
      </c>
      <c r="C145" s="31">
        <f t="shared" si="71"/>
        <v>4</v>
      </c>
      <c r="D145" s="32">
        <f t="shared" si="71"/>
        <v>7</v>
      </c>
      <c r="E145" s="31" t="str">
        <f t="shared" si="72"/>
        <v>Other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1"/>
        <v>12</v>
      </c>
      <c r="C146" s="31">
        <f t="shared" si="71"/>
        <v>3</v>
      </c>
      <c r="D146" s="32">
        <f t="shared" si="71"/>
        <v>5</v>
      </c>
      <c r="E146" s="31" t="str">
        <f t="shared" si="72"/>
        <v>Double 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1"/>
        <v>13</v>
      </c>
      <c r="C147" s="31">
        <f t="shared" si="71"/>
        <v>4</v>
      </c>
      <c r="D147" s="32">
        <f t="shared" si="71"/>
        <v>7</v>
      </c>
      <c r="E147" s="31" t="str">
        <f t="shared" si="72"/>
        <v>Other</v>
      </c>
      <c r="H147" t="s">
        <v>9</v>
      </c>
      <c r="I147" s="25">
        <f>COUNTIF(E144:E152,"Par")</f>
        <v>2</v>
      </c>
    </row>
    <row r="148" spans="2:9" x14ac:dyDescent="0.2">
      <c r="B148" s="31">
        <f t="shared" si="71"/>
        <v>14</v>
      </c>
      <c r="C148" s="31">
        <f t="shared" si="71"/>
        <v>4</v>
      </c>
      <c r="D148" s="32">
        <f t="shared" si="71"/>
        <v>7</v>
      </c>
      <c r="E148" s="31" t="str">
        <f t="shared" si="72"/>
        <v>Other</v>
      </c>
      <c r="H148" t="s">
        <v>125</v>
      </c>
      <c r="I148" s="25">
        <f>COUNTIF(E144:E152,"bogey")</f>
        <v>1</v>
      </c>
    </row>
    <row r="149" spans="2:9" x14ac:dyDescent="0.2">
      <c r="B149" s="31">
        <f t="shared" si="71"/>
        <v>15</v>
      </c>
      <c r="C149" s="31">
        <f t="shared" si="71"/>
        <v>3</v>
      </c>
      <c r="D149" s="32">
        <f t="shared" si="71"/>
        <v>3</v>
      </c>
      <c r="E149" s="31" t="str">
        <f t="shared" si="72"/>
        <v>Par</v>
      </c>
      <c r="H149" t="s">
        <v>126</v>
      </c>
      <c r="I149" s="25">
        <f>COUNTIF(E144:E152,"Double bogey")</f>
        <v>2</v>
      </c>
    </row>
    <row r="150" spans="2:9" x14ac:dyDescent="0.2">
      <c r="B150" s="31">
        <f t="shared" si="71"/>
        <v>16</v>
      </c>
      <c r="C150" s="31">
        <f t="shared" si="71"/>
        <v>5</v>
      </c>
      <c r="D150" s="32">
        <f t="shared" si="71"/>
        <v>5</v>
      </c>
      <c r="E150" s="31" t="str">
        <f t="shared" si="72"/>
        <v>Par</v>
      </c>
      <c r="H150" t="s">
        <v>12</v>
      </c>
      <c r="I150" s="25">
        <f>COUNTIF(E144:E152,"Other")</f>
        <v>4</v>
      </c>
    </row>
    <row r="151" spans="2:9" x14ac:dyDescent="0.2">
      <c r="B151" s="31">
        <f t="shared" si="71"/>
        <v>17</v>
      </c>
      <c r="C151" s="31">
        <f t="shared" si="71"/>
        <v>4</v>
      </c>
      <c r="D151" s="32">
        <f t="shared" si="71"/>
        <v>7</v>
      </c>
      <c r="E151" s="31" t="str">
        <f t="shared" si="72"/>
        <v>Other</v>
      </c>
    </row>
    <row r="152" spans="2:9" x14ac:dyDescent="0.2">
      <c r="B152" s="31">
        <f t="shared" si="71"/>
        <v>18</v>
      </c>
      <c r="C152" s="31">
        <f t="shared" si="71"/>
        <v>5</v>
      </c>
      <c r="D152" s="32">
        <f t="shared" si="71"/>
        <v>7</v>
      </c>
      <c r="E152" s="31" t="str">
        <f t="shared" si="72"/>
        <v>Double 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3">BD7</f>
        <v>1</v>
      </c>
      <c r="C155" s="31">
        <f t="shared" si="73"/>
        <v>4</v>
      </c>
      <c r="D155" s="32">
        <f t="shared" si="73"/>
        <v>5</v>
      </c>
      <c r="E155" s="31" t="str">
        <f t="shared" ref="E155:E163" si="74">IF(D155&lt;&gt;0,IF((D155-C155)=-1,"Birdie",IF((D155-C155)=-2,"Eagle",IF((D155-C155)=0,"Par",IF((D155-C155)=1,"bogey",IF((D155-C155)=2,"Double bogey","Other"))))),"  ")</f>
        <v>bogey</v>
      </c>
      <c r="H155" s="33" t="s">
        <v>123</v>
      </c>
    </row>
    <row r="156" spans="2:9" x14ac:dyDescent="0.2">
      <c r="B156" s="31">
        <f t="shared" si="73"/>
        <v>2</v>
      </c>
      <c r="C156" s="31">
        <f t="shared" si="73"/>
        <v>4</v>
      </c>
      <c r="D156" s="32">
        <f t="shared" si="73"/>
        <v>6</v>
      </c>
      <c r="E156" s="31" t="str">
        <f t="shared" si="74"/>
        <v>Double bogey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3"/>
        <v>3</v>
      </c>
      <c r="C157" s="31">
        <f t="shared" si="73"/>
        <v>4</v>
      </c>
      <c r="D157" s="32">
        <f t="shared" si="73"/>
        <v>6</v>
      </c>
      <c r="E157" s="31" t="str">
        <f t="shared" si="74"/>
        <v>Double 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3"/>
        <v>4</v>
      </c>
      <c r="C158" s="31">
        <f t="shared" si="73"/>
        <v>4</v>
      </c>
      <c r="D158" s="32">
        <f t="shared" si="73"/>
        <v>7</v>
      </c>
      <c r="E158" s="31" t="str">
        <f t="shared" si="74"/>
        <v>Other</v>
      </c>
      <c r="H158" t="s">
        <v>9</v>
      </c>
      <c r="I158" s="25">
        <f>COUNTIF(E155:E163,"Par")</f>
        <v>0</v>
      </c>
    </row>
    <row r="159" spans="2:9" x14ac:dyDescent="0.2">
      <c r="B159" s="31">
        <f t="shared" si="73"/>
        <v>5</v>
      </c>
      <c r="C159" s="31">
        <f t="shared" si="73"/>
        <v>3</v>
      </c>
      <c r="D159" s="32">
        <f t="shared" si="73"/>
        <v>5</v>
      </c>
      <c r="E159" s="31" t="str">
        <f t="shared" si="74"/>
        <v>Double bogey</v>
      </c>
      <c r="H159" t="s">
        <v>125</v>
      </c>
      <c r="I159" s="25">
        <f>COUNTIF(E155:E163,"bogey")</f>
        <v>3</v>
      </c>
    </row>
    <row r="160" spans="2:9" x14ac:dyDescent="0.2">
      <c r="B160" s="31">
        <f t="shared" si="73"/>
        <v>6</v>
      </c>
      <c r="C160" s="31">
        <f t="shared" si="73"/>
        <v>4</v>
      </c>
      <c r="D160" s="32">
        <f t="shared" si="73"/>
        <v>6</v>
      </c>
      <c r="E160" s="31" t="str">
        <f t="shared" si="74"/>
        <v>Double bogey</v>
      </c>
      <c r="H160" t="s">
        <v>126</v>
      </c>
      <c r="I160" s="25">
        <f>COUNTIF(E155:E163,"Double bogey")</f>
        <v>5</v>
      </c>
    </row>
    <row r="161" spans="2:9" x14ac:dyDescent="0.2">
      <c r="B161" s="31">
        <f t="shared" si="73"/>
        <v>7</v>
      </c>
      <c r="C161" s="31">
        <f t="shared" si="73"/>
        <v>4</v>
      </c>
      <c r="D161" s="32">
        <f t="shared" si="73"/>
        <v>5</v>
      </c>
      <c r="E161" s="31" t="str">
        <f t="shared" si="74"/>
        <v>bogey</v>
      </c>
      <c r="H161" t="s">
        <v>12</v>
      </c>
      <c r="I161" s="25">
        <f>COUNTIF(E155:E163,"Other")</f>
        <v>1</v>
      </c>
    </row>
    <row r="162" spans="2:9" x14ac:dyDescent="0.2">
      <c r="B162" s="31">
        <f t="shared" si="73"/>
        <v>8</v>
      </c>
      <c r="C162" s="31">
        <f t="shared" si="73"/>
        <v>3</v>
      </c>
      <c r="D162" s="32">
        <f t="shared" si="73"/>
        <v>5</v>
      </c>
      <c r="E162" s="31" t="str">
        <f t="shared" si="74"/>
        <v>Double bogey</v>
      </c>
    </row>
    <row r="163" spans="2:9" x14ac:dyDescent="0.2">
      <c r="B163" s="31">
        <f t="shared" si="73"/>
        <v>9</v>
      </c>
      <c r="C163" s="31">
        <f t="shared" si="73"/>
        <v>5</v>
      </c>
      <c r="D163" s="32">
        <f t="shared" si="73"/>
        <v>6</v>
      </c>
      <c r="E163" s="31" t="str">
        <f t="shared" si="74"/>
        <v>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5">BJ7</f>
        <v>10</v>
      </c>
      <c r="C166" s="31">
        <f t="shared" si="75"/>
        <v>4</v>
      </c>
      <c r="D166" s="32">
        <f t="shared" si="75"/>
        <v>5</v>
      </c>
      <c r="E166" s="31" t="str">
        <f t="shared" ref="E166:E174" si="76">IF(D166&lt;&gt;0,IF((D166-C166)=-1,"Birdie",IF((D166-C166)=-2,"Eagle",IF((D166-C166)=0,"Par",IF((D166-C166)=1,"bogey",IF((D166-C166)=2,"Double bogey","Other"))))),"  ")</f>
        <v>bogey</v>
      </c>
      <c r="H166" s="33" t="s">
        <v>123</v>
      </c>
    </row>
    <row r="167" spans="2:9" x14ac:dyDescent="0.2">
      <c r="B167" s="31">
        <f t="shared" si="75"/>
        <v>11</v>
      </c>
      <c r="C167" s="31">
        <f t="shared" si="75"/>
        <v>4</v>
      </c>
      <c r="D167" s="32">
        <f t="shared" si="75"/>
        <v>6</v>
      </c>
      <c r="E167" s="31" t="str">
        <f t="shared" si="76"/>
        <v>Double bogey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5"/>
        <v>12</v>
      </c>
      <c r="C168" s="31">
        <f t="shared" si="75"/>
        <v>3</v>
      </c>
      <c r="D168" s="32">
        <f t="shared" si="75"/>
        <v>4</v>
      </c>
      <c r="E168" s="31" t="str">
        <f t="shared" si="76"/>
        <v>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5"/>
        <v>13</v>
      </c>
      <c r="C169" s="31">
        <f t="shared" si="75"/>
        <v>4</v>
      </c>
      <c r="D169" s="32">
        <f t="shared" si="75"/>
        <v>7</v>
      </c>
      <c r="E169" s="31" t="str">
        <f t="shared" si="76"/>
        <v>Other</v>
      </c>
      <c r="H169" t="s">
        <v>9</v>
      </c>
      <c r="I169" s="25">
        <f>COUNTIF(E166:E174,"Par")</f>
        <v>1</v>
      </c>
    </row>
    <row r="170" spans="2:9" x14ac:dyDescent="0.2">
      <c r="B170" s="31">
        <f t="shared" si="75"/>
        <v>14</v>
      </c>
      <c r="C170" s="31">
        <f t="shared" si="75"/>
        <v>4</v>
      </c>
      <c r="D170" s="32">
        <f t="shared" si="75"/>
        <v>5</v>
      </c>
      <c r="E170" s="31" t="str">
        <f t="shared" si="76"/>
        <v>bogey</v>
      </c>
      <c r="H170" t="s">
        <v>125</v>
      </c>
      <c r="I170" s="25">
        <f>COUNTIF(E166:E174,"bogey")</f>
        <v>4</v>
      </c>
    </row>
    <row r="171" spans="2:9" x14ac:dyDescent="0.2">
      <c r="B171" s="31">
        <f t="shared" si="75"/>
        <v>15</v>
      </c>
      <c r="C171" s="31">
        <f t="shared" si="75"/>
        <v>3</v>
      </c>
      <c r="D171" s="32">
        <f t="shared" si="75"/>
        <v>4</v>
      </c>
      <c r="E171" s="31" t="str">
        <f t="shared" si="76"/>
        <v>bogey</v>
      </c>
      <c r="H171" t="s">
        <v>126</v>
      </c>
      <c r="I171" s="25">
        <f>COUNTIF(E166:E174,"Double bogey")</f>
        <v>2</v>
      </c>
    </row>
    <row r="172" spans="2:9" x14ac:dyDescent="0.2">
      <c r="B172" s="31">
        <f t="shared" si="75"/>
        <v>16</v>
      </c>
      <c r="C172" s="31">
        <f t="shared" si="75"/>
        <v>5</v>
      </c>
      <c r="D172" s="32">
        <f t="shared" si="75"/>
        <v>8</v>
      </c>
      <c r="E172" s="31" t="str">
        <f t="shared" si="76"/>
        <v>Other</v>
      </c>
      <c r="H172" t="s">
        <v>12</v>
      </c>
      <c r="I172" s="25">
        <f>COUNTIF(E166:E174,"Other")</f>
        <v>2</v>
      </c>
    </row>
    <row r="173" spans="2:9" x14ac:dyDescent="0.2">
      <c r="B173" s="31">
        <f t="shared" si="75"/>
        <v>17</v>
      </c>
      <c r="C173" s="31">
        <f t="shared" si="75"/>
        <v>4</v>
      </c>
      <c r="D173" s="32">
        <f t="shared" si="75"/>
        <v>4</v>
      </c>
      <c r="E173" s="31" t="str">
        <f t="shared" si="76"/>
        <v>Par</v>
      </c>
    </row>
    <row r="174" spans="2:9" x14ac:dyDescent="0.2">
      <c r="B174" s="31">
        <f t="shared" si="75"/>
        <v>18</v>
      </c>
      <c r="C174" s="31">
        <f t="shared" si="75"/>
        <v>5</v>
      </c>
      <c r="D174" s="32">
        <f t="shared" si="75"/>
        <v>7</v>
      </c>
      <c r="E174" s="31" t="str">
        <f t="shared" si="76"/>
        <v>Double 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7">BP7</f>
        <v>1</v>
      </c>
      <c r="C177" s="31">
        <f t="shared" si="77"/>
        <v>4</v>
      </c>
      <c r="D177" s="32">
        <f t="shared" si="77"/>
        <v>6</v>
      </c>
      <c r="E177" s="31" t="str">
        <f t="shared" ref="E177:E185" si="78">IF(D177&lt;&gt;0,IF((D177-C177)=-1,"Birdie",IF((D177-C177)=-2,"Eagle",IF((D177-C177)=0,"Par",IF((D177-C177)=1,"bogey",IF((D177-C177)=2,"Double bogey","Other"))))),"  ")</f>
        <v>Double bogey</v>
      </c>
      <c r="H177" s="33" t="s">
        <v>123</v>
      </c>
    </row>
    <row r="178" spans="2:9" x14ac:dyDescent="0.2">
      <c r="B178" s="31">
        <f t="shared" si="77"/>
        <v>2</v>
      </c>
      <c r="C178" s="31">
        <f t="shared" si="77"/>
        <v>4</v>
      </c>
      <c r="D178" s="32">
        <f t="shared" si="77"/>
        <v>6</v>
      </c>
      <c r="E178" s="31" t="str">
        <f t="shared" si="78"/>
        <v>Double bogey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7"/>
        <v>3</v>
      </c>
      <c r="C179" s="31">
        <f t="shared" si="77"/>
        <v>4</v>
      </c>
      <c r="D179" s="32">
        <f t="shared" si="77"/>
        <v>6</v>
      </c>
      <c r="E179" s="31" t="str">
        <f t="shared" si="78"/>
        <v>Double 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7"/>
        <v>4</v>
      </c>
      <c r="C180" s="31">
        <f t="shared" si="77"/>
        <v>4</v>
      </c>
      <c r="D180" s="32">
        <f t="shared" si="77"/>
        <v>5</v>
      </c>
      <c r="E180" s="31" t="str">
        <f t="shared" si="78"/>
        <v>bogey</v>
      </c>
      <c r="H180" t="s">
        <v>9</v>
      </c>
      <c r="I180" s="25">
        <f>COUNTIF(E177:E185,"Par")</f>
        <v>2</v>
      </c>
    </row>
    <row r="181" spans="2:9" x14ac:dyDescent="0.2">
      <c r="B181" s="31">
        <f t="shared" si="77"/>
        <v>5</v>
      </c>
      <c r="C181" s="31">
        <f t="shared" si="77"/>
        <v>3</v>
      </c>
      <c r="D181" s="32">
        <f t="shared" si="77"/>
        <v>4</v>
      </c>
      <c r="E181" s="31" t="str">
        <f t="shared" si="78"/>
        <v>bogey</v>
      </c>
      <c r="H181" t="s">
        <v>125</v>
      </c>
      <c r="I181" s="25">
        <f>COUNTIF(E177:E185,"bogey")</f>
        <v>3</v>
      </c>
    </row>
    <row r="182" spans="2:9" x14ac:dyDescent="0.2">
      <c r="B182" s="31">
        <f t="shared" si="77"/>
        <v>6</v>
      </c>
      <c r="C182" s="31">
        <f t="shared" si="77"/>
        <v>4</v>
      </c>
      <c r="D182" s="32">
        <f t="shared" si="77"/>
        <v>4</v>
      </c>
      <c r="E182" s="31" t="str">
        <f t="shared" si="78"/>
        <v>Par</v>
      </c>
      <c r="H182" t="s">
        <v>126</v>
      </c>
      <c r="I182" s="25">
        <f>COUNTIF(E177:E185,"Double bogey")</f>
        <v>3</v>
      </c>
    </row>
    <row r="183" spans="2:9" x14ac:dyDescent="0.2">
      <c r="B183" s="31">
        <f t="shared" si="77"/>
        <v>7</v>
      </c>
      <c r="C183" s="31">
        <f t="shared" si="77"/>
        <v>4</v>
      </c>
      <c r="D183" s="32">
        <f t="shared" si="77"/>
        <v>4</v>
      </c>
      <c r="E183" s="31" t="str">
        <f t="shared" si="78"/>
        <v>Par</v>
      </c>
      <c r="H183" t="s">
        <v>12</v>
      </c>
      <c r="I183" s="25">
        <f>COUNTIF(E177:E185,"Other")</f>
        <v>1</v>
      </c>
    </row>
    <row r="184" spans="2:9" x14ac:dyDescent="0.2">
      <c r="B184" s="31">
        <f t="shared" si="77"/>
        <v>8</v>
      </c>
      <c r="C184" s="31">
        <f t="shared" si="77"/>
        <v>3</v>
      </c>
      <c r="D184" s="32">
        <f t="shared" si="77"/>
        <v>4</v>
      </c>
      <c r="E184" s="31" t="str">
        <f t="shared" si="78"/>
        <v>bogey</v>
      </c>
    </row>
    <row r="185" spans="2:9" x14ac:dyDescent="0.2">
      <c r="B185" s="31">
        <f t="shared" si="77"/>
        <v>9</v>
      </c>
      <c r="C185" s="31">
        <f t="shared" si="77"/>
        <v>5</v>
      </c>
      <c r="D185" s="32">
        <f t="shared" si="77"/>
        <v>8</v>
      </c>
      <c r="E185" s="31" t="str">
        <f t="shared" si="78"/>
        <v>Other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9">BV7</f>
        <v>10</v>
      </c>
      <c r="C188" s="31">
        <f t="shared" si="79"/>
        <v>4</v>
      </c>
      <c r="D188" s="32">
        <f t="shared" si="79"/>
        <v>6</v>
      </c>
      <c r="E188" s="31" t="str">
        <f t="shared" ref="E188:E196" si="80">IF(D188&lt;&gt;0,IF((D188-C188)=-1,"Birdie",IF((D188-C188)=-2,"Eagle",IF((D188-C188)=0,"Par",IF((D188-C188)=1,"bogey",IF((D188-C188)=2,"Double bogey","Other"))))),"  ")</f>
        <v>Double bogey</v>
      </c>
      <c r="H188" s="33" t="s">
        <v>123</v>
      </c>
    </row>
    <row r="189" spans="2:9" x14ac:dyDescent="0.2">
      <c r="B189" s="31">
        <f t="shared" si="79"/>
        <v>11</v>
      </c>
      <c r="C189" s="31">
        <f t="shared" si="79"/>
        <v>4</v>
      </c>
      <c r="D189" s="32">
        <f t="shared" si="79"/>
        <v>6</v>
      </c>
      <c r="E189" s="31" t="str">
        <f t="shared" si="80"/>
        <v>Double bogey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9"/>
        <v>12</v>
      </c>
      <c r="C190" s="31">
        <f t="shared" si="79"/>
        <v>3</v>
      </c>
      <c r="D190" s="32">
        <f t="shared" si="79"/>
        <v>5</v>
      </c>
      <c r="E190" s="31" t="str">
        <f t="shared" si="80"/>
        <v>Double 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9"/>
        <v>13</v>
      </c>
      <c r="C191" s="31">
        <f t="shared" si="79"/>
        <v>4</v>
      </c>
      <c r="D191" s="32">
        <f t="shared" si="79"/>
        <v>5</v>
      </c>
      <c r="E191" s="31" t="str">
        <f t="shared" si="80"/>
        <v>bogey</v>
      </c>
      <c r="H191" t="s">
        <v>9</v>
      </c>
      <c r="I191" s="25">
        <f>COUNTIF(E188:E196,"Par")</f>
        <v>1</v>
      </c>
    </row>
    <row r="192" spans="2:9" x14ac:dyDescent="0.2">
      <c r="B192" s="31">
        <f t="shared" si="79"/>
        <v>14</v>
      </c>
      <c r="C192" s="31">
        <f t="shared" si="79"/>
        <v>4</v>
      </c>
      <c r="D192" s="32">
        <f t="shared" si="79"/>
        <v>5</v>
      </c>
      <c r="E192" s="31" t="str">
        <f t="shared" si="80"/>
        <v>bogey</v>
      </c>
      <c r="H192" t="s">
        <v>125</v>
      </c>
      <c r="I192" s="25">
        <f>COUNTIF(E188:E196,"bogey")</f>
        <v>5</v>
      </c>
    </row>
    <row r="193" spans="2:9" x14ac:dyDescent="0.2">
      <c r="B193" s="31">
        <f t="shared" si="79"/>
        <v>15</v>
      </c>
      <c r="C193" s="31">
        <f t="shared" si="79"/>
        <v>3</v>
      </c>
      <c r="D193" s="32">
        <f t="shared" si="79"/>
        <v>4</v>
      </c>
      <c r="E193" s="31" t="str">
        <f t="shared" si="80"/>
        <v>bogey</v>
      </c>
      <c r="H193" t="s">
        <v>126</v>
      </c>
      <c r="I193" s="25">
        <f>COUNTIF(E188:E196,"Double bogey")</f>
        <v>3</v>
      </c>
    </row>
    <row r="194" spans="2:9" x14ac:dyDescent="0.2">
      <c r="B194" s="31">
        <f t="shared" si="79"/>
        <v>16</v>
      </c>
      <c r="C194" s="31">
        <f t="shared" si="79"/>
        <v>5</v>
      </c>
      <c r="D194" s="32">
        <f t="shared" si="79"/>
        <v>5</v>
      </c>
      <c r="E194" s="31" t="str">
        <f t="shared" si="80"/>
        <v>Par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9"/>
        <v>17</v>
      </c>
      <c r="C195" s="31">
        <f t="shared" si="79"/>
        <v>4</v>
      </c>
      <c r="D195" s="32">
        <f t="shared" si="79"/>
        <v>5</v>
      </c>
      <c r="E195" s="31" t="str">
        <f t="shared" si="80"/>
        <v>bogey</v>
      </c>
    </row>
    <row r="196" spans="2:9" x14ac:dyDescent="0.2">
      <c r="B196" s="31">
        <f t="shared" si="79"/>
        <v>18</v>
      </c>
      <c r="C196" s="31">
        <f t="shared" si="79"/>
        <v>5</v>
      </c>
      <c r="D196" s="32">
        <f t="shared" si="79"/>
        <v>6</v>
      </c>
      <c r="E196" s="31" t="str">
        <f t="shared" si="80"/>
        <v>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1">CB7</f>
        <v>1</v>
      </c>
      <c r="C199" s="31">
        <f t="shared" si="81"/>
        <v>4</v>
      </c>
      <c r="D199" s="32">
        <f t="shared" si="81"/>
        <v>5</v>
      </c>
      <c r="E199" s="31" t="str">
        <f t="shared" ref="E199:E207" si="82">IF(D199&lt;&gt;0,IF((D199-C199)=-1,"Birdie",IF((D199-C199)=-2,"Eagle",IF((D199-C199)=0,"Par",IF((D199-C199)=1,"bogey",IF((D199-C199)=2,"Double bogey","Other"))))),"  ")</f>
        <v>bogey</v>
      </c>
      <c r="H199" s="33" t="s">
        <v>123</v>
      </c>
    </row>
    <row r="200" spans="2:9" x14ac:dyDescent="0.2">
      <c r="B200" s="31">
        <f t="shared" si="81"/>
        <v>2</v>
      </c>
      <c r="C200" s="31">
        <f t="shared" si="81"/>
        <v>4</v>
      </c>
      <c r="D200" s="32">
        <f t="shared" si="81"/>
        <v>6</v>
      </c>
      <c r="E200" s="31" t="str">
        <f t="shared" si="82"/>
        <v>Double bogey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1"/>
        <v>3</v>
      </c>
      <c r="C201" s="31">
        <f t="shared" si="81"/>
        <v>4</v>
      </c>
      <c r="D201" s="32">
        <f t="shared" si="81"/>
        <v>5</v>
      </c>
      <c r="E201" s="31" t="str">
        <f t="shared" si="82"/>
        <v>bogey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1"/>
        <v>4</v>
      </c>
      <c r="C202" s="31">
        <f t="shared" si="81"/>
        <v>4</v>
      </c>
      <c r="D202" s="32">
        <f t="shared" si="81"/>
        <v>4</v>
      </c>
      <c r="E202" s="31" t="str">
        <f t="shared" si="82"/>
        <v>Par</v>
      </c>
      <c r="H202" t="s">
        <v>9</v>
      </c>
      <c r="I202" s="25">
        <f>COUNTIF(E199:E207,"Par")</f>
        <v>3</v>
      </c>
    </row>
    <row r="203" spans="2:9" x14ac:dyDescent="0.2">
      <c r="B203" s="31">
        <f t="shared" si="81"/>
        <v>5</v>
      </c>
      <c r="C203" s="31">
        <f t="shared" si="81"/>
        <v>3</v>
      </c>
      <c r="D203" s="32">
        <f t="shared" si="81"/>
        <v>5</v>
      </c>
      <c r="E203" s="31" t="str">
        <f t="shared" si="82"/>
        <v>Double bogey</v>
      </c>
      <c r="H203" t="s">
        <v>125</v>
      </c>
      <c r="I203" s="25">
        <f>COUNTIF(E199:E207,"bogey")</f>
        <v>3</v>
      </c>
    </row>
    <row r="204" spans="2:9" x14ac:dyDescent="0.2">
      <c r="B204" s="31">
        <f t="shared" si="81"/>
        <v>6</v>
      </c>
      <c r="C204" s="31">
        <f t="shared" si="81"/>
        <v>4</v>
      </c>
      <c r="D204" s="32">
        <f t="shared" si="81"/>
        <v>5</v>
      </c>
      <c r="E204" s="31" t="str">
        <f t="shared" si="82"/>
        <v>bogey</v>
      </c>
      <c r="H204" t="s">
        <v>126</v>
      </c>
      <c r="I204" s="25">
        <f>COUNTIF(E199:E207,"Double bogey")</f>
        <v>2</v>
      </c>
    </row>
    <row r="205" spans="2:9" x14ac:dyDescent="0.2">
      <c r="B205" s="31">
        <f t="shared" si="81"/>
        <v>7</v>
      </c>
      <c r="C205" s="31">
        <f t="shared" si="81"/>
        <v>4</v>
      </c>
      <c r="D205" s="32">
        <f t="shared" si="81"/>
        <v>4</v>
      </c>
      <c r="E205" s="31" t="str">
        <f t="shared" si="82"/>
        <v>Par</v>
      </c>
      <c r="H205" t="s">
        <v>12</v>
      </c>
      <c r="I205" s="25">
        <f>COUNTIF(E199:E207,"Other")</f>
        <v>1</v>
      </c>
    </row>
    <row r="206" spans="2:9" x14ac:dyDescent="0.2">
      <c r="B206" s="31">
        <f t="shared" si="81"/>
        <v>8</v>
      </c>
      <c r="C206" s="31">
        <f t="shared" si="81"/>
        <v>3</v>
      </c>
      <c r="D206" s="32">
        <f t="shared" si="81"/>
        <v>3</v>
      </c>
      <c r="E206" s="31" t="str">
        <f t="shared" si="82"/>
        <v>Par</v>
      </c>
    </row>
    <row r="207" spans="2:9" x14ac:dyDescent="0.2">
      <c r="B207" s="31">
        <f t="shared" si="81"/>
        <v>9</v>
      </c>
      <c r="C207" s="31">
        <f t="shared" si="81"/>
        <v>5</v>
      </c>
      <c r="D207" s="32">
        <f t="shared" si="81"/>
        <v>8</v>
      </c>
      <c r="E207" s="31" t="str">
        <f t="shared" si="82"/>
        <v>Other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3">CH7</f>
        <v>10</v>
      </c>
      <c r="C210" s="31">
        <f t="shared" si="83"/>
        <v>4</v>
      </c>
      <c r="D210" s="32">
        <f t="shared" si="83"/>
        <v>7</v>
      </c>
      <c r="E210" s="31" t="str">
        <f t="shared" ref="E210:E218" si="84">IF(D210&lt;&gt;0,IF((D210-C210)=-1,"Birdie",IF((D210-C210)=-2,"Eagle",IF((D210-C210)=0,"Par",IF((D210-C210)=1,"bogey",IF((D210-C210)=2,"Double bogey","Other"))))),"  ")</f>
        <v>Other</v>
      </c>
      <c r="H210" s="33" t="s">
        <v>123</v>
      </c>
    </row>
    <row r="211" spans="2:9" x14ac:dyDescent="0.2">
      <c r="B211" s="31">
        <f t="shared" si="83"/>
        <v>11</v>
      </c>
      <c r="C211" s="31">
        <f t="shared" si="83"/>
        <v>4</v>
      </c>
      <c r="D211" s="32">
        <f t="shared" si="83"/>
        <v>6</v>
      </c>
      <c r="E211" s="31" t="str">
        <f t="shared" si="84"/>
        <v>Double bogey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3"/>
        <v>12</v>
      </c>
      <c r="C212" s="31">
        <f t="shared" si="83"/>
        <v>3</v>
      </c>
      <c r="D212" s="32">
        <f t="shared" si="83"/>
        <v>3</v>
      </c>
      <c r="E212" s="31" t="str">
        <f t="shared" si="84"/>
        <v>Par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3"/>
        <v>13</v>
      </c>
      <c r="C213" s="31">
        <f t="shared" si="83"/>
        <v>4</v>
      </c>
      <c r="D213" s="32">
        <f t="shared" si="83"/>
        <v>7</v>
      </c>
      <c r="E213" s="31" t="str">
        <f t="shared" si="84"/>
        <v>Other</v>
      </c>
      <c r="H213" t="s">
        <v>9</v>
      </c>
      <c r="I213" s="25">
        <f>COUNTIF(E210:E218,"Par")</f>
        <v>2</v>
      </c>
    </row>
    <row r="214" spans="2:9" x14ac:dyDescent="0.2">
      <c r="B214" s="31">
        <f t="shared" si="83"/>
        <v>14</v>
      </c>
      <c r="C214" s="31">
        <f t="shared" si="83"/>
        <v>4</v>
      </c>
      <c r="D214" s="32">
        <f t="shared" si="83"/>
        <v>5</v>
      </c>
      <c r="E214" s="31" t="str">
        <f t="shared" si="84"/>
        <v>bogey</v>
      </c>
      <c r="H214" t="s">
        <v>125</v>
      </c>
      <c r="I214" s="25">
        <f>COUNTIF(E210:E218,"bogey")</f>
        <v>3</v>
      </c>
    </row>
    <row r="215" spans="2:9" x14ac:dyDescent="0.2">
      <c r="B215" s="31">
        <f t="shared" si="83"/>
        <v>15</v>
      </c>
      <c r="C215" s="31">
        <f t="shared" si="83"/>
        <v>3</v>
      </c>
      <c r="D215" s="32">
        <f t="shared" si="83"/>
        <v>4</v>
      </c>
      <c r="E215" s="31" t="str">
        <f t="shared" si="84"/>
        <v>bogey</v>
      </c>
      <c r="H215" t="s">
        <v>126</v>
      </c>
      <c r="I215" s="25">
        <f>COUNTIF(E210:E218,"Double bogey")</f>
        <v>2</v>
      </c>
    </row>
    <row r="216" spans="2:9" x14ac:dyDescent="0.2">
      <c r="B216" s="31">
        <f t="shared" si="83"/>
        <v>16</v>
      </c>
      <c r="C216" s="31">
        <f t="shared" si="83"/>
        <v>5</v>
      </c>
      <c r="D216" s="32">
        <f t="shared" si="83"/>
        <v>6</v>
      </c>
      <c r="E216" s="31" t="str">
        <f t="shared" si="84"/>
        <v>bogey</v>
      </c>
      <c r="H216" t="s">
        <v>12</v>
      </c>
      <c r="I216" s="25">
        <f>COUNTIF(E210:E218,"Other")</f>
        <v>2</v>
      </c>
    </row>
    <row r="217" spans="2:9" x14ac:dyDescent="0.2">
      <c r="B217" s="31">
        <f t="shared" si="83"/>
        <v>17</v>
      </c>
      <c r="C217" s="31">
        <f t="shared" si="83"/>
        <v>4</v>
      </c>
      <c r="D217" s="32">
        <f t="shared" si="83"/>
        <v>4</v>
      </c>
      <c r="E217" s="31" t="str">
        <f t="shared" si="84"/>
        <v>Par</v>
      </c>
    </row>
    <row r="218" spans="2:9" x14ac:dyDescent="0.2">
      <c r="B218" s="31">
        <f t="shared" si="83"/>
        <v>18</v>
      </c>
      <c r="C218" s="31">
        <f t="shared" si="83"/>
        <v>5</v>
      </c>
      <c r="D218" s="32">
        <f t="shared" si="83"/>
        <v>7</v>
      </c>
      <c r="E218" s="31" t="str">
        <f t="shared" si="84"/>
        <v>Double 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N218"/>
  <sheetViews>
    <sheetView topLeftCell="C31" workbookViewId="0">
      <selection activeCell="K51" sqref="K51:L51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19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7</v>
      </c>
      <c r="E7" s="15">
        <f t="shared" ref="E7:E15" si="1">IF((D7-C7)&gt;3,C7+3,D7)</f>
        <v>7</v>
      </c>
      <c r="F7" s="2">
        <v>1</v>
      </c>
      <c r="G7" s="9"/>
      <c r="H7" s="14">
        <f>VLOOKUP(I5,Week,6)</f>
        <v>1</v>
      </c>
      <c r="I7" s="15">
        <f t="shared" ref="I7:I15" si="2">VLOOKUP(H7,Holes,2)</f>
        <v>4</v>
      </c>
      <c r="J7" s="15">
        <v>6</v>
      </c>
      <c r="K7" s="15">
        <f t="shared" ref="K7:K15" si="3">IF((J7-I7)&gt;3,I7+3,J7)</f>
        <v>6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9</v>
      </c>
      <c r="Q7" s="15">
        <f t="shared" ref="Q7:Q15" si="5">IF((P7-O7)&gt;3,O7+3,P7)</f>
        <v>7</v>
      </c>
      <c r="R7" s="2">
        <v>0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8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6</v>
      </c>
      <c r="AI7" s="15">
        <f t="shared" ref="AI7:AI15" si="11">IF((AH7-AG7)&gt;3,AG7+3,AH7)</f>
        <v>6</v>
      </c>
      <c r="AJ7" s="2">
        <v>0.5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9</v>
      </c>
      <c r="BA7" s="15">
        <f t="shared" ref="BA7:BA15" si="17">IF((AZ7-AY7)&gt;3,AY7+3,AZ7)</f>
        <v>7</v>
      </c>
      <c r="BB7" s="2"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5</v>
      </c>
      <c r="BG7" s="15">
        <f t="shared" ref="BG7:BG15" si="19">IF((BF7-BE7)&gt;3,BE7+3,BF7)</f>
        <v>5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6</v>
      </c>
      <c r="BM7" s="15">
        <f t="shared" ref="BM7:BM15" si="21">IF((BL7-BK7)&gt;3,BK7+3,BL7)</f>
        <v>6</v>
      </c>
      <c r="BN7" s="2"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1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>
        <v>5</v>
      </c>
      <c r="CE7" s="15">
        <f t="shared" ref="CE7:CE15" si="27">IF((CD7-CC7)&gt;3,CC7+3,CD7)</f>
        <v>5</v>
      </c>
      <c r="CF7" s="2">
        <v>1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7</v>
      </c>
      <c r="CK7" s="15">
        <f t="shared" ref="CK7:CK15" si="29">IF((CJ7-CI7)&gt;3,CI7+3,CJ7)</f>
        <v>7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6</v>
      </c>
      <c r="E8" s="15">
        <f t="shared" si="1"/>
        <v>6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7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7</v>
      </c>
      <c r="Q8" s="15">
        <f t="shared" si="5"/>
        <v>7</v>
      </c>
      <c r="R8" s="2">
        <v>0.5</v>
      </c>
      <c r="S8" s="9"/>
      <c r="T8" s="16">
        <f t="shared" ref="T8:T15" si="33">+T7+1</f>
        <v>11</v>
      </c>
      <c r="U8" s="15">
        <f t="shared" si="6"/>
        <v>4</v>
      </c>
      <c r="V8" s="15">
        <v>9</v>
      </c>
      <c r="W8" s="15">
        <f t="shared" si="7"/>
        <v>7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>
        <v>7</v>
      </c>
      <c r="AI8" s="15">
        <f t="shared" si="11"/>
        <v>7</v>
      </c>
      <c r="AJ8" s="2">
        <v>0</v>
      </c>
      <c r="AK8" s="9"/>
      <c r="AL8" s="16">
        <f t="shared" ref="AL8:AL15" si="36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7</v>
      </c>
      <c r="BA8" s="15">
        <f t="shared" si="17"/>
        <v>7</v>
      </c>
      <c r="BB8" s="2"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6</v>
      </c>
      <c r="BG8" s="15">
        <f t="shared" si="19"/>
        <v>6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1</v>
      </c>
      <c r="BO8" s="9"/>
      <c r="BP8" s="16">
        <f t="shared" ref="BP8:BP15" si="41">+BP7+1</f>
        <v>2</v>
      </c>
      <c r="BQ8" s="15">
        <f t="shared" si="22"/>
        <v>4</v>
      </c>
      <c r="BR8" s="15">
        <v>6</v>
      </c>
      <c r="BS8" s="15">
        <f t="shared" si="23"/>
        <v>6</v>
      </c>
      <c r="BT8" s="2">
        <v>0</v>
      </c>
      <c r="BU8" s="9"/>
      <c r="BV8" s="16">
        <f t="shared" ref="BV8:BV15" si="42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2</v>
      </c>
      <c r="CC8" s="15">
        <f t="shared" si="26"/>
        <v>4</v>
      </c>
      <c r="CD8" s="15">
        <v>6</v>
      </c>
      <c r="CE8" s="15">
        <f t="shared" si="27"/>
        <v>6</v>
      </c>
      <c r="CF8" s="2">
        <v>1</v>
      </c>
      <c r="CG8" s="9"/>
      <c r="CH8" s="16">
        <f t="shared" ref="CH8:CH15" si="44">+CH7+1</f>
        <v>11</v>
      </c>
      <c r="CI8" s="15">
        <f t="shared" si="28"/>
        <v>4</v>
      </c>
      <c r="CJ8" s="15">
        <v>6</v>
      </c>
      <c r="CK8" s="15">
        <f t="shared" si="29"/>
        <v>6</v>
      </c>
      <c r="CL8" s="2">
        <v>1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5</v>
      </c>
      <c r="E9" s="15">
        <f t="shared" si="1"/>
        <v>5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6</v>
      </c>
      <c r="K9" s="15">
        <f t="shared" si="3"/>
        <v>6</v>
      </c>
      <c r="L9" s="2">
        <v>0.5</v>
      </c>
      <c r="M9" s="9"/>
      <c r="N9" s="16">
        <f t="shared" si="32"/>
        <v>12</v>
      </c>
      <c r="O9" s="15">
        <f t="shared" si="4"/>
        <v>3</v>
      </c>
      <c r="P9" s="15">
        <v>5</v>
      </c>
      <c r="Q9" s="15">
        <f t="shared" si="5"/>
        <v>5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>
        <v>5</v>
      </c>
      <c r="W9" s="15">
        <f t="shared" si="7"/>
        <v>5</v>
      </c>
      <c r="X9" s="2">
        <v>1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3</v>
      </c>
      <c r="AH9" s="15">
        <v>4</v>
      </c>
      <c r="AI9" s="15">
        <f t="shared" si="11"/>
        <v>4</v>
      </c>
      <c r="AJ9" s="2">
        <v>0.5</v>
      </c>
      <c r="AK9" s="9"/>
      <c r="AL9" s="16">
        <f t="shared" si="36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>
        <v>4</v>
      </c>
      <c r="BA9" s="15">
        <f t="shared" si="17"/>
        <v>4</v>
      </c>
      <c r="BB9" s="2">
        <v>0.5</v>
      </c>
      <c r="BC9" s="9"/>
      <c r="BD9" s="16">
        <f t="shared" si="39"/>
        <v>3</v>
      </c>
      <c r="BE9" s="15">
        <f t="shared" si="18"/>
        <v>4</v>
      </c>
      <c r="BF9" s="15">
        <v>5</v>
      </c>
      <c r="BG9" s="15">
        <f t="shared" si="19"/>
        <v>5</v>
      </c>
      <c r="BH9" s="2">
        <v>1</v>
      </c>
      <c r="BI9" s="9"/>
      <c r="BJ9" s="16">
        <f t="shared" si="40"/>
        <v>12</v>
      </c>
      <c r="BK9" s="15">
        <f t="shared" si="20"/>
        <v>3</v>
      </c>
      <c r="BL9" s="15">
        <v>5</v>
      </c>
      <c r="BM9" s="15">
        <f t="shared" si="21"/>
        <v>5</v>
      </c>
      <c r="BN9" s="2">
        <v>0</v>
      </c>
      <c r="BO9" s="9"/>
      <c r="BP9" s="16">
        <f t="shared" si="41"/>
        <v>3</v>
      </c>
      <c r="BQ9" s="15">
        <f t="shared" si="22"/>
        <v>4</v>
      </c>
      <c r="BR9" s="15">
        <v>6</v>
      </c>
      <c r="BS9" s="15">
        <f t="shared" si="23"/>
        <v>6</v>
      </c>
      <c r="BT9" s="2">
        <v>0</v>
      </c>
      <c r="BU9" s="9"/>
      <c r="BV9" s="16">
        <f t="shared" si="42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3</v>
      </c>
      <c r="CC9" s="15">
        <f t="shared" si="26"/>
        <v>4</v>
      </c>
      <c r="CD9" s="15">
        <v>4</v>
      </c>
      <c r="CE9" s="15">
        <f t="shared" si="27"/>
        <v>4</v>
      </c>
      <c r="CF9" s="2">
        <v>1</v>
      </c>
      <c r="CG9" s="9"/>
      <c r="CH9" s="16">
        <f t="shared" si="44"/>
        <v>12</v>
      </c>
      <c r="CI9" s="15">
        <f t="shared" si="28"/>
        <v>3</v>
      </c>
      <c r="CJ9" s="15">
        <v>5</v>
      </c>
      <c r="CK9" s="15">
        <f t="shared" si="29"/>
        <v>5</v>
      </c>
      <c r="CL9" s="2">
        <v>0.5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6</v>
      </c>
      <c r="E10" s="15">
        <f t="shared" si="1"/>
        <v>6</v>
      </c>
      <c r="F10" s="2">
        <v>1</v>
      </c>
      <c r="G10" s="9"/>
      <c r="H10" s="16">
        <f t="shared" si="31"/>
        <v>4</v>
      </c>
      <c r="I10" s="15">
        <f t="shared" si="2"/>
        <v>4</v>
      </c>
      <c r="J10" s="15">
        <v>5</v>
      </c>
      <c r="K10" s="15">
        <f t="shared" si="3"/>
        <v>5</v>
      </c>
      <c r="L10" s="2">
        <v>1</v>
      </c>
      <c r="M10" s="9"/>
      <c r="N10" s="16">
        <f t="shared" si="32"/>
        <v>13</v>
      </c>
      <c r="O10" s="15">
        <f t="shared" si="4"/>
        <v>4</v>
      </c>
      <c r="P10" s="15">
        <v>7</v>
      </c>
      <c r="Q10" s="15">
        <f t="shared" si="5"/>
        <v>7</v>
      </c>
      <c r="R10" s="2">
        <v>0</v>
      </c>
      <c r="S10" s="9"/>
      <c r="T10" s="16">
        <f t="shared" si="33"/>
        <v>13</v>
      </c>
      <c r="U10" s="15">
        <f t="shared" si="6"/>
        <v>4</v>
      </c>
      <c r="V10" s="15">
        <v>5</v>
      </c>
      <c r="W10" s="15">
        <f t="shared" si="7"/>
        <v>5</v>
      </c>
      <c r="X10" s="2">
        <v>1</v>
      </c>
      <c r="Y10" s="9"/>
      <c r="Z10" s="16">
        <f t="shared" si="34"/>
        <v>4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4</v>
      </c>
      <c r="AH10" s="15">
        <v>6</v>
      </c>
      <c r="AI10" s="15">
        <f t="shared" si="11"/>
        <v>6</v>
      </c>
      <c r="AJ10" s="2">
        <v>0</v>
      </c>
      <c r="AK10" s="9"/>
      <c r="AL10" s="16">
        <f t="shared" si="36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>
        <v>8</v>
      </c>
      <c r="BA10" s="15">
        <f t="shared" si="17"/>
        <v>7</v>
      </c>
      <c r="BB10" s="2">
        <v>0</v>
      </c>
      <c r="BC10" s="9"/>
      <c r="BD10" s="16">
        <f t="shared" si="39"/>
        <v>4</v>
      </c>
      <c r="BE10" s="15">
        <f t="shared" si="18"/>
        <v>4</v>
      </c>
      <c r="BF10" s="15">
        <v>6</v>
      </c>
      <c r="BG10" s="15">
        <f t="shared" si="19"/>
        <v>6</v>
      </c>
      <c r="BH10" s="2">
        <v>1</v>
      </c>
      <c r="BI10" s="9"/>
      <c r="BJ10" s="16">
        <f t="shared" si="40"/>
        <v>13</v>
      </c>
      <c r="BK10" s="15">
        <f t="shared" si="20"/>
        <v>4</v>
      </c>
      <c r="BL10" s="15">
        <v>7</v>
      </c>
      <c r="BM10" s="15">
        <f t="shared" si="21"/>
        <v>7</v>
      </c>
      <c r="BN10" s="2">
        <v>1</v>
      </c>
      <c r="BO10" s="9"/>
      <c r="BP10" s="16">
        <f t="shared" si="41"/>
        <v>4</v>
      </c>
      <c r="BQ10" s="15">
        <f t="shared" si="22"/>
        <v>4</v>
      </c>
      <c r="BR10" s="15">
        <v>4</v>
      </c>
      <c r="BS10" s="15">
        <f t="shared" si="23"/>
        <v>4</v>
      </c>
      <c r="BT10" s="2">
        <v>1</v>
      </c>
      <c r="BU10" s="9"/>
      <c r="BV10" s="16">
        <f t="shared" si="42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4</v>
      </c>
      <c r="CC10" s="15">
        <f t="shared" si="26"/>
        <v>4</v>
      </c>
      <c r="CD10" s="15">
        <v>4</v>
      </c>
      <c r="CE10" s="15">
        <f t="shared" si="27"/>
        <v>4</v>
      </c>
      <c r="CF10" s="2">
        <v>0.5</v>
      </c>
      <c r="CG10" s="9"/>
      <c r="CH10" s="16">
        <f t="shared" si="44"/>
        <v>13</v>
      </c>
      <c r="CI10" s="15">
        <f t="shared" si="28"/>
        <v>4</v>
      </c>
      <c r="CJ10" s="15">
        <v>6</v>
      </c>
      <c r="CK10" s="15">
        <f t="shared" si="29"/>
        <v>6</v>
      </c>
      <c r="CL10" s="2"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8</v>
      </c>
      <c r="E11" s="15">
        <f t="shared" si="1"/>
        <v>7</v>
      </c>
      <c r="F11" s="2">
        <v>0.5</v>
      </c>
      <c r="G11" s="9"/>
      <c r="H11" s="16">
        <f t="shared" si="31"/>
        <v>5</v>
      </c>
      <c r="I11" s="15">
        <f t="shared" si="2"/>
        <v>3</v>
      </c>
      <c r="J11" s="15">
        <v>5</v>
      </c>
      <c r="K11" s="15">
        <f t="shared" si="3"/>
        <v>5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8</v>
      </c>
      <c r="Q11" s="15">
        <f t="shared" si="5"/>
        <v>7</v>
      </c>
      <c r="R11" s="2">
        <v>0</v>
      </c>
      <c r="S11" s="9"/>
      <c r="T11" s="16">
        <f t="shared" si="33"/>
        <v>14</v>
      </c>
      <c r="U11" s="15">
        <f t="shared" si="6"/>
        <v>4</v>
      </c>
      <c r="V11" s="15">
        <v>6</v>
      </c>
      <c r="W11" s="15">
        <f t="shared" si="7"/>
        <v>6</v>
      </c>
      <c r="X11" s="2">
        <v>1</v>
      </c>
      <c r="Y11" s="9"/>
      <c r="Z11" s="16">
        <f t="shared" si="34"/>
        <v>5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>
        <v>7</v>
      </c>
      <c r="AI11" s="15">
        <f t="shared" si="11"/>
        <v>7</v>
      </c>
      <c r="AJ11" s="2">
        <v>0</v>
      </c>
      <c r="AK11" s="9"/>
      <c r="AL11" s="16">
        <f t="shared" si="36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>
        <v>6</v>
      </c>
      <c r="BA11" s="15">
        <f t="shared" si="17"/>
        <v>6</v>
      </c>
      <c r="BB11" s="2">
        <v>1</v>
      </c>
      <c r="BC11" s="9"/>
      <c r="BD11" s="16">
        <f t="shared" si="39"/>
        <v>5</v>
      </c>
      <c r="BE11" s="15">
        <f t="shared" si="18"/>
        <v>3</v>
      </c>
      <c r="BF11" s="15">
        <v>4</v>
      </c>
      <c r="BG11" s="15">
        <f t="shared" si="19"/>
        <v>4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>
        <v>6</v>
      </c>
      <c r="BM11" s="15">
        <f t="shared" si="21"/>
        <v>6</v>
      </c>
      <c r="BN11" s="2">
        <v>1</v>
      </c>
      <c r="BO11" s="9"/>
      <c r="BP11" s="16">
        <f t="shared" si="41"/>
        <v>5</v>
      </c>
      <c r="BQ11" s="15">
        <f t="shared" si="22"/>
        <v>3</v>
      </c>
      <c r="BR11" s="15">
        <v>7</v>
      </c>
      <c r="BS11" s="15">
        <f t="shared" si="23"/>
        <v>6</v>
      </c>
      <c r="BT11" s="2">
        <v>0</v>
      </c>
      <c r="BU11" s="9"/>
      <c r="BV11" s="16">
        <f t="shared" si="42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5</v>
      </c>
      <c r="CC11" s="15">
        <f t="shared" si="26"/>
        <v>3</v>
      </c>
      <c r="CD11" s="15">
        <v>4</v>
      </c>
      <c r="CE11" s="15">
        <f t="shared" si="27"/>
        <v>4</v>
      </c>
      <c r="CF11" s="2">
        <v>1</v>
      </c>
      <c r="CG11" s="9"/>
      <c r="CH11" s="16">
        <f t="shared" si="44"/>
        <v>14</v>
      </c>
      <c r="CI11" s="15">
        <f t="shared" si="28"/>
        <v>4</v>
      </c>
      <c r="CJ11" s="15">
        <v>8</v>
      </c>
      <c r="CK11" s="15">
        <f t="shared" si="29"/>
        <v>7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3</v>
      </c>
      <c r="E12" s="15">
        <f t="shared" si="1"/>
        <v>3</v>
      </c>
      <c r="F12" s="2">
        <v>1</v>
      </c>
      <c r="G12" s="9"/>
      <c r="H12" s="16">
        <f t="shared" si="31"/>
        <v>6</v>
      </c>
      <c r="I12" s="15">
        <f t="shared" si="2"/>
        <v>4</v>
      </c>
      <c r="J12" s="15">
        <v>5</v>
      </c>
      <c r="K12" s="15">
        <f t="shared" si="3"/>
        <v>5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6</v>
      </c>
      <c r="Q12" s="15">
        <f t="shared" si="5"/>
        <v>6</v>
      </c>
      <c r="R12" s="2">
        <v>0</v>
      </c>
      <c r="S12" s="9"/>
      <c r="T12" s="16">
        <f t="shared" si="33"/>
        <v>15</v>
      </c>
      <c r="U12" s="15">
        <f t="shared" si="6"/>
        <v>3</v>
      </c>
      <c r="V12" s="15">
        <v>4</v>
      </c>
      <c r="W12" s="15">
        <f t="shared" si="7"/>
        <v>4</v>
      </c>
      <c r="X12" s="2">
        <v>0.5</v>
      </c>
      <c r="Y12" s="9"/>
      <c r="Z12" s="16">
        <f t="shared" si="34"/>
        <v>6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1</v>
      </c>
      <c r="AK12" s="9"/>
      <c r="AL12" s="16">
        <f t="shared" si="36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>
        <v>5</v>
      </c>
      <c r="BA12" s="15">
        <f t="shared" si="17"/>
        <v>5</v>
      </c>
      <c r="BB12" s="2">
        <v>0</v>
      </c>
      <c r="BC12" s="9"/>
      <c r="BD12" s="16">
        <f t="shared" si="39"/>
        <v>6</v>
      </c>
      <c r="BE12" s="15">
        <f t="shared" si="18"/>
        <v>4</v>
      </c>
      <c r="BF12" s="15">
        <v>6</v>
      </c>
      <c r="BG12" s="15">
        <f t="shared" si="19"/>
        <v>6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>
        <v>4</v>
      </c>
      <c r="BM12" s="15">
        <f t="shared" si="21"/>
        <v>4</v>
      </c>
      <c r="BN12" s="2">
        <v>1</v>
      </c>
      <c r="BO12" s="9"/>
      <c r="BP12" s="16">
        <f t="shared" si="41"/>
        <v>6</v>
      </c>
      <c r="BQ12" s="15">
        <f t="shared" si="22"/>
        <v>4</v>
      </c>
      <c r="BR12" s="15">
        <v>7</v>
      </c>
      <c r="BS12" s="15">
        <f t="shared" si="23"/>
        <v>7</v>
      </c>
      <c r="BT12" s="2">
        <v>1</v>
      </c>
      <c r="BU12" s="9"/>
      <c r="BV12" s="16">
        <f t="shared" si="42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6</v>
      </c>
      <c r="CC12" s="15">
        <f t="shared" si="26"/>
        <v>4</v>
      </c>
      <c r="CD12" s="15">
        <v>4</v>
      </c>
      <c r="CE12" s="15">
        <f t="shared" si="27"/>
        <v>4</v>
      </c>
      <c r="CF12" s="2">
        <v>1</v>
      </c>
      <c r="CG12" s="9"/>
      <c r="CH12" s="16">
        <f t="shared" si="44"/>
        <v>15</v>
      </c>
      <c r="CI12" s="15">
        <f t="shared" si="28"/>
        <v>3</v>
      </c>
      <c r="CJ12" s="15">
        <v>4</v>
      </c>
      <c r="CK12" s="15">
        <f t="shared" si="29"/>
        <v>4</v>
      </c>
      <c r="CL12" s="2">
        <v>0.5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9</v>
      </c>
      <c r="E13" s="15">
        <f t="shared" si="1"/>
        <v>8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5</v>
      </c>
      <c r="K13" s="15">
        <f t="shared" si="3"/>
        <v>5</v>
      </c>
      <c r="L13" s="2">
        <v>0.5</v>
      </c>
      <c r="M13" s="9"/>
      <c r="N13" s="16">
        <f t="shared" si="32"/>
        <v>16</v>
      </c>
      <c r="O13" s="15">
        <f t="shared" si="4"/>
        <v>5</v>
      </c>
      <c r="P13" s="15">
        <v>7</v>
      </c>
      <c r="Q13" s="15">
        <f t="shared" si="5"/>
        <v>7</v>
      </c>
      <c r="R13" s="2">
        <v>0</v>
      </c>
      <c r="S13" s="9"/>
      <c r="T13" s="16">
        <f t="shared" si="33"/>
        <v>16</v>
      </c>
      <c r="U13" s="15">
        <f t="shared" si="6"/>
        <v>5</v>
      </c>
      <c r="V13" s="15">
        <v>7</v>
      </c>
      <c r="W13" s="15">
        <f t="shared" si="7"/>
        <v>7</v>
      </c>
      <c r="X13" s="2">
        <v>1</v>
      </c>
      <c r="Y13" s="9"/>
      <c r="Z13" s="16">
        <f t="shared" si="34"/>
        <v>7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5</v>
      </c>
      <c r="AH13" s="15">
        <v>7</v>
      </c>
      <c r="AI13" s="15">
        <f t="shared" si="11"/>
        <v>7</v>
      </c>
      <c r="AJ13" s="2">
        <v>0</v>
      </c>
      <c r="AK13" s="9"/>
      <c r="AL13" s="16">
        <f t="shared" si="36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>
        <v>7</v>
      </c>
      <c r="BA13" s="15">
        <f t="shared" si="17"/>
        <v>7</v>
      </c>
      <c r="BB13" s="2">
        <v>0.5</v>
      </c>
      <c r="BC13" s="9"/>
      <c r="BD13" s="16">
        <f t="shared" si="39"/>
        <v>7</v>
      </c>
      <c r="BE13" s="15">
        <f t="shared" si="18"/>
        <v>4</v>
      </c>
      <c r="BF13" s="15">
        <v>6</v>
      </c>
      <c r="BG13" s="15">
        <f t="shared" si="19"/>
        <v>6</v>
      </c>
      <c r="BH13" s="2">
        <v>1</v>
      </c>
      <c r="BI13" s="9"/>
      <c r="BJ13" s="16">
        <f t="shared" si="40"/>
        <v>16</v>
      </c>
      <c r="BK13" s="15">
        <f t="shared" si="20"/>
        <v>5</v>
      </c>
      <c r="BL13" s="15">
        <v>7</v>
      </c>
      <c r="BM13" s="15">
        <f t="shared" si="21"/>
        <v>7</v>
      </c>
      <c r="BN13" s="2">
        <v>0.5</v>
      </c>
      <c r="BO13" s="9"/>
      <c r="BP13" s="16">
        <f t="shared" si="41"/>
        <v>7</v>
      </c>
      <c r="BQ13" s="15">
        <f t="shared" si="22"/>
        <v>4</v>
      </c>
      <c r="BR13" s="15">
        <v>7</v>
      </c>
      <c r="BS13" s="15">
        <f t="shared" si="23"/>
        <v>7</v>
      </c>
      <c r="BT13" s="2">
        <v>0</v>
      </c>
      <c r="BU13" s="9"/>
      <c r="BV13" s="16">
        <f t="shared" si="42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3"/>
        <v>7</v>
      </c>
      <c r="CC13" s="15">
        <f t="shared" si="26"/>
        <v>4</v>
      </c>
      <c r="CD13" s="15">
        <v>5</v>
      </c>
      <c r="CE13" s="15">
        <f t="shared" si="27"/>
        <v>5</v>
      </c>
      <c r="CF13" s="2">
        <v>0.5</v>
      </c>
      <c r="CG13" s="9"/>
      <c r="CH13" s="16">
        <f t="shared" si="44"/>
        <v>16</v>
      </c>
      <c r="CI13" s="15">
        <f t="shared" si="28"/>
        <v>5</v>
      </c>
      <c r="CJ13" s="15">
        <v>9</v>
      </c>
      <c r="CK13" s="15">
        <f t="shared" si="29"/>
        <v>8</v>
      </c>
      <c r="CL13" s="2"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6</v>
      </c>
      <c r="E14" s="15">
        <f t="shared" si="1"/>
        <v>6</v>
      </c>
      <c r="F14" s="2">
        <v>0.5</v>
      </c>
      <c r="G14" s="9"/>
      <c r="H14" s="16">
        <f t="shared" si="31"/>
        <v>8</v>
      </c>
      <c r="I14" s="15">
        <f t="shared" si="2"/>
        <v>3</v>
      </c>
      <c r="J14" s="15">
        <v>3</v>
      </c>
      <c r="K14" s="15">
        <f t="shared" si="3"/>
        <v>3</v>
      </c>
      <c r="L14" s="2">
        <v>1</v>
      </c>
      <c r="M14" s="9"/>
      <c r="N14" s="16">
        <f t="shared" si="32"/>
        <v>17</v>
      </c>
      <c r="O14" s="15">
        <f t="shared" si="4"/>
        <v>4</v>
      </c>
      <c r="P14" s="15">
        <v>8</v>
      </c>
      <c r="Q14" s="15">
        <f t="shared" si="5"/>
        <v>7</v>
      </c>
      <c r="R14" s="2">
        <v>0</v>
      </c>
      <c r="S14" s="9"/>
      <c r="T14" s="16">
        <f t="shared" si="33"/>
        <v>17</v>
      </c>
      <c r="U14" s="15">
        <f t="shared" si="6"/>
        <v>4</v>
      </c>
      <c r="V14" s="15">
        <v>9</v>
      </c>
      <c r="W14" s="15">
        <f t="shared" si="7"/>
        <v>7</v>
      </c>
      <c r="X14" s="2">
        <v>0</v>
      </c>
      <c r="Y14" s="9"/>
      <c r="Z14" s="16">
        <f t="shared" si="34"/>
        <v>8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4</v>
      </c>
      <c r="AH14" s="15">
        <v>7</v>
      </c>
      <c r="AI14" s="15">
        <f t="shared" si="11"/>
        <v>7</v>
      </c>
      <c r="AJ14" s="2">
        <v>0</v>
      </c>
      <c r="AK14" s="9"/>
      <c r="AL14" s="16">
        <f t="shared" si="36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>
        <v>7</v>
      </c>
      <c r="BA14" s="15">
        <f t="shared" si="17"/>
        <v>7</v>
      </c>
      <c r="BB14" s="2">
        <v>0.5</v>
      </c>
      <c r="BC14" s="9"/>
      <c r="BD14" s="16">
        <f t="shared" si="39"/>
        <v>8</v>
      </c>
      <c r="BE14" s="15">
        <f t="shared" si="18"/>
        <v>3</v>
      </c>
      <c r="BF14" s="15">
        <v>5</v>
      </c>
      <c r="BG14" s="15">
        <f t="shared" si="19"/>
        <v>5</v>
      </c>
      <c r="BH14" s="2">
        <v>0.5</v>
      </c>
      <c r="BI14" s="9"/>
      <c r="BJ14" s="16">
        <f t="shared" si="40"/>
        <v>17</v>
      </c>
      <c r="BK14" s="15">
        <f t="shared" si="20"/>
        <v>4</v>
      </c>
      <c r="BL14" s="15">
        <v>5</v>
      </c>
      <c r="BM14" s="15">
        <f t="shared" si="21"/>
        <v>5</v>
      </c>
      <c r="BN14" s="2">
        <v>0.5</v>
      </c>
      <c r="BO14" s="9"/>
      <c r="BP14" s="16">
        <f t="shared" si="41"/>
        <v>8</v>
      </c>
      <c r="BQ14" s="15">
        <f t="shared" si="22"/>
        <v>3</v>
      </c>
      <c r="BR14" s="15">
        <v>4</v>
      </c>
      <c r="BS14" s="15">
        <f t="shared" si="23"/>
        <v>4</v>
      </c>
      <c r="BT14" s="2">
        <v>0.5</v>
      </c>
      <c r="BU14" s="9"/>
      <c r="BV14" s="16">
        <f t="shared" si="42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8</v>
      </c>
      <c r="CC14" s="15">
        <f t="shared" si="26"/>
        <v>3</v>
      </c>
      <c r="CD14" s="15">
        <v>4</v>
      </c>
      <c r="CE14" s="15">
        <f t="shared" si="27"/>
        <v>4</v>
      </c>
      <c r="CF14" s="2">
        <v>0</v>
      </c>
      <c r="CG14" s="9"/>
      <c r="CH14" s="16">
        <f t="shared" si="44"/>
        <v>17</v>
      </c>
      <c r="CI14" s="15">
        <f t="shared" si="28"/>
        <v>4</v>
      </c>
      <c r="CJ14" s="15">
        <v>5</v>
      </c>
      <c r="CK14" s="15">
        <f t="shared" si="29"/>
        <v>5</v>
      </c>
      <c r="CL14" s="2">
        <v>1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8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0.5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0</v>
      </c>
      <c r="S15" s="9"/>
      <c r="T15" s="16">
        <f t="shared" si="33"/>
        <v>18</v>
      </c>
      <c r="U15" s="15">
        <f t="shared" si="6"/>
        <v>5</v>
      </c>
      <c r="V15" s="15">
        <v>7</v>
      </c>
      <c r="W15" s="15">
        <f t="shared" si="7"/>
        <v>7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>
        <v>7</v>
      </c>
      <c r="AI15" s="15">
        <f t="shared" si="11"/>
        <v>7</v>
      </c>
      <c r="AJ15" s="2">
        <v>0.5</v>
      </c>
      <c r="AK15" s="9"/>
      <c r="AL15" s="16">
        <f t="shared" si="36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>
        <v>7</v>
      </c>
      <c r="BA15" s="15">
        <f t="shared" si="17"/>
        <v>7</v>
      </c>
      <c r="BB15" s="2">
        <v>1</v>
      </c>
      <c r="BC15" s="9"/>
      <c r="BD15" s="16">
        <f t="shared" si="39"/>
        <v>9</v>
      </c>
      <c r="BE15" s="15">
        <f t="shared" si="18"/>
        <v>5</v>
      </c>
      <c r="BF15" s="15">
        <v>7</v>
      </c>
      <c r="BG15" s="15">
        <f t="shared" si="19"/>
        <v>7</v>
      </c>
      <c r="BH15" s="2">
        <v>1</v>
      </c>
      <c r="BI15" s="9"/>
      <c r="BJ15" s="16">
        <f t="shared" si="40"/>
        <v>18</v>
      </c>
      <c r="BK15" s="15">
        <f t="shared" si="20"/>
        <v>5</v>
      </c>
      <c r="BL15" s="15">
        <v>8</v>
      </c>
      <c r="BM15" s="15">
        <f t="shared" si="21"/>
        <v>8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8</v>
      </c>
      <c r="BS15" s="15">
        <f t="shared" si="23"/>
        <v>8</v>
      </c>
      <c r="BT15" s="2">
        <v>0</v>
      </c>
      <c r="BU15" s="9"/>
      <c r="BV15" s="16">
        <f t="shared" si="42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9</v>
      </c>
      <c r="CC15" s="15">
        <f t="shared" si="26"/>
        <v>5</v>
      </c>
      <c r="CD15" s="15">
        <v>6</v>
      </c>
      <c r="CE15" s="15">
        <f t="shared" si="27"/>
        <v>6</v>
      </c>
      <c r="CF15" s="2">
        <v>1</v>
      </c>
      <c r="CG15" s="9"/>
      <c r="CH15" s="16">
        <f t="shared" si="44"/>
        <v>18</v>
      </c>
      <c r="CI15" s="15">
        <f t="shared" si="28"/>
        <v>5</v>
      </c>
      <c r="CJ15" s="15">
        <v>9</v>
      </c>
      <c r="CK15" s="15">
        <f t="shared" si="29"/>
        <v>8</v>
      </c>
      <c r="CL15" s="2"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58</v>
      </c>
      <c r="E16" s="15">
        <f>SUM(E7:E15)</f>
        <v>56</v>
      </c>
      <c r="F16" s="15">
        <f>SUM(F7:F15)</f>
        <v>5</v>
      </c>
      <c r="G16" s="9"/>
      <c r="H16" s="10" t="s">
        <v>38</v>
      </c>
      <c r="I16" s="15">
        <f>SUM(I7:I15)</f>
        <v>35</v>
      </c>
      <c r="J16" s="15">
        <f>SUM(J7:J15)</f>
        <v>49</v>
      </c>
      <c r="K16" s="15">
        <f>SUM(K7:K15)</f>
        <v>49</v>
      </c>
      <c r="L16" s="2">
        <f>SUM(L7:L15)</f>
        <v>5.5</v>
      </c>
      <c r="M16" s="9"/>
      <c r="N16" s="10" t="s">
        <v>38</v>
      </c>
      <c r="O16" s="15">
        <f>SUM(O7:O15)</f>
        <v>36</v>
      </c>
      <c r="P16" s="15">
        <f>SUM(P7:P15)</f>
        <v>65</v>
      </c>
      <c r="Q16" s="15">
        <f>SUM(Q7:Q15)</f>
        <v>61</v>
      </c>
      <c r="R16" s="2">
        <f>SUM(R7:R15)</f>
        <v>1</v>
      </c>
      <c r="S16" s="9"/>
      <c r="T16" s="10" t="s">
        <v>38</v>
      </c>
      <c r="U16" s="15">
        <f>SUM(U7:U15)</f>
        <v>36</v>
      </c>
      <c r="V16" s="15">
        <f>SUM(V7:V15)</f>
        <v>60</v>
      </c>
      <c r="W16" s="15">
        <f>SUM(W7:W15)</f>
        <v>55</v>
      </c>
      <c r="X16" s="2">
        <v>4.5</v>
      </c>
      <c r="Y16" s="9"/>
      <c r="Z16" s="10" t="s">
        <v>38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36</v>
      </c>
      <c r="AH16" s="15">
        <f>SUM(AH7:AH15)</f>
        <v>55</v>
      </c>
      <c r="AI16" s="15">
        <f>SUM(AI7:AI15)</f>
        <v>55</v>
      </c>
      <c r="AJ16" s="2">
        <f>SUM(AJ7:AJ15)</f>
        <v>2.5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60</v>
      </c>
      <c r="BA16" s="15">
        <f>SUM(BA7:BA15)</f>
        <v>57</v>
      </c>
      <c r="BB16" s="2">
        <f>SUM(BB7:BB15)</f>
        <v>3.5</v>
      </c>
      <c r="BC16" s="9"/>
      <c r="BD16" s="10" t="s">
        <v>38</v>
      </c>
      <c r="BE16" s="15">
        <f>SUM(BE7:BE15)</f>
        <v>35</v>
      </c>
      <c r="BF16" s="15">
        <f>SUM(BF7:BF15)</f>
        <v>50</v>
      </c>
      <c r="BG16" s="15">
        <f>SUM(BG7:BG15)</f>
        <v>50</v>
      </c>
      <c r="BH16" s="2">
        <f>SUM(BH7:BH15)</f>
        <v>8</v>
      </c>
      <c r="BI16" s="9"/>
      <c r="BJ16" s="10" t="s">
        <v>38</v>
      </c>
      <c r="BK16" s="15">
        <f>SUM(BK7:BK15)</f>
        <v>36</v>
      </c>
      <c r="BL16" s="15">
        <f>SUM(BL7:BL15)</f>
        <v>54</v>
      </c>
      <c r="BM16" s="15">
        <f>SUM(BM7:BM15)</f>
        <v>54</v>
      </c>
      <c r="BN16" s="2">
        <f>SUM(BN7:BN15)</f>
        <v>6</v>
      </c>
      <c r="BO16" s="9"/>
      <c r="BP16" s="10" t="s">
        <v>38</v>
      </c>
      <c r="BQ16" s="15">
        <f>SUM(BQ7:BQ15)</f>
        <v>35</v>
      </c>
      <c r="BR16" s="15">
        <f>SUM(BR7:BR15)</f>
        <v>55</v>
      </c>
      <c r="BS16" s="15">
        <f>SUM(BS7:BS15)</f>
        <v>54</v>
      </c>
      <c r="BT16" s="2">
        <f>SUM(BT7:BT15)</f>
        <v>3.5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42</v>
      </c>
      <c r="CE16" s="15">
        <f>SUM(CE7:CE15)</f>
        <v>42</v>
      </c>
      <c r="CF16" s="2">
        <f>SUM(CF7:CF15)</f>
        <v>7</v>
      </c>
      <c r="CG16" s="9"/>
      <c r="CH16" s="10" t="s">
        <v>38</v>
      </c>
      <c r="CI16" s="15">
        <f>SUM(CI7:CI15)</f>
        <v>36</v>
      </c>
      <c r="CJ16" s="15">
        <f>SUM(CJ7:CJ15)</f>
        <v>59</v>
      </c>
      <c r="CK16" s="15">
        <f>SUM(CK7:CK15)</f>
        <v>56</v>
      </c>
      <c r="CL16" s="2">
        <f>SUM(CL7:CL15)</f>
        <v>3.5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0</v>
      </c>
      <c r="G18" s="9"/>
      <c r="K18" t="s">
        <v>113</v>
      </c>
      <c r="L18" s="2">
        <v>1</v>
      </c>
      <c r="M18" s="9"/>
      <c r="Q18" t="s">
        <v>113</v>
      </c>
      <c r="R18" s="38">
        <v>0</v>
      </c>
      <c r="S18" s="9"/>
      <c r="W18" t="s">
        <v>113</v>
      </c>
      <c r="X18" s="2">
        <v>0</v>
      </c>
      <c r="Y18" s="9"/>
      <c r="AC18" t="s">
        <v>113</v>
      </c>
      <c r="AD18" s="2">
        <v>0</v>
      </c>
      <c r="AE18" s="9"/>
      <c r="AI18" t="s">
        <v>113</v>
      </c>
      <c r="AJ18" s="2">
        <v>0</v>
      </c>
      <c r="AK18" s="9"/>
      <c r="AO18" t="s">
        <v>113</v>
      </c>
      <c r="AQ18" s="9"/>
      <c r="AU18" t="s">
        <v>113</v>
      </c>
      <c r="AW18" s="9"/>
      <c r="BA18" t="s">
        <v>113</v>
      </c>
      <c r="BB18" s="2">
        <v>0</v>
      </c>
      <c r="BC18" s="9"/>
      <c r="BG18" t="s">
        <v>113</v>
      </c>
      <c r="BH18" s="2">
        <v>1</v>
      </c>
      <c r="BI18" s="9"/>
      <c r="BM18" t="s">
        <v>113</v>
      </c>
      <c r="BN18" s="2">
        <v>1</v>
      </c>
      <c r="BO18" s="9"/>
      <c r="BS18" t="s">
        <v>113</v>
      </c>
      <c r="BT18" s="2">
        <v>0</v>
      </c>
      <c r="BU18" s="9"/>
      <c r="BY18" t="s">
        <v>113</v>
      </c>
      <c r="CA18" s="9"/>
      <c r="CE18" t="s">
        <v>113</v>
      </c>
      <c r="CF18" s="2">
        <v>1</v>
      </c>
      <c r="CG18" s="9"/>
      <c r="CK18" t="s">
        <v>113</v>
      </c>
      <c r="CL18" s="2">
        <v>0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5</v>
      </c>
      <c r="G20" s="9"/>
      <c r="K20" t="s">
        <v>114</v>
      </c>
      <c r="L20" s="17">
        <f>SUM(L16:L19)</f>
        <v>6.5</v>
      </c>
      <c r="M20" s="9"/>
      <c r="Q20" t="s">
        <v>114</v>
      </c>
      <c r="R20" s="17">
        <f>SUM(R16:R19)</f>
        <v>1</v>
      </c>
      <c r="S20" s="9"/>
      <c r="W20" t="s">
        <v>114</v>
      </c>
      <c r="X20" s="17">
        <f>SUM(X16:X19)</f>
        <v>4.5</v>
      </c>
      <c r="Y20" s="9"/>
      <c r="AC20" t="s">
        <v>114</v>
      </c>
      <c r="AD20" s="17">
        <f>SUM(AD16:AD19)</f>
        <v>0</v>
      </c>
      <c r="AE20" s="9"/>
      <c r="AI20" t="s">
        <v>114</v>
      </c>
      <c r="AJ20" s="17">
        <f>SUM(AJ16:AJ19)</f>
        <v>2.5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3.5</v>
      </c>
      <c r="BC20" s="9"/>
      <c r="BG20" t="s">
        <v>114</v>
      </c>
      <c r="BH20" s="17">
        <f>SUM(BH16:BH19)</f>
        <v>9</v>
      </c>
      <c r="BI20" s="9"/>
      <c r="BM20" t="s">
        <v>114</v>
      </c>
      <c r="BN20" s="17">
        <f>SUM(BN16:BN19)</f>
        <v>7</v>
      </c>
      <c r="BO20" s="9"/>
      <c r="BS20" t="s">
        <v>114</v>
      </c>
      <c r="BT20" s="17">
        <f>SUM(BT16:BT19)</f>
        <v>3.5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17">
        <f>SUM(CF16:CF19)</f>
        <v>8</v>
      </c>
      <c r="CG20" s="9"/>
      <c r="CK20" t="s">
        <v>114</v>
      </c>
      <c r="CL20" s="17">
        <f>SUM(CL16:CL19)</f>
        <v>3.5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20</v>
      </c>
      <c r="G22" s="9"/>
      <c r="K22" t="s">
        <v>56</v>
      </c>
      <c r="L22" s="2">
        <f>IF(J16=0,0,K16-I16)</f>
        <v>14</v>
      </c>
      <c r="M22" s="9"/>
      <c r="Q22" t="s">
        <v>56</v>
      </c>
      <c r="R22" s="40">
        <f>IF(P16=0,0,Q16-O16)</f>
        <v>25</v>
      </c>
      <c r="S22" s="9"/>
      <c r="W22" t="s">
        <v>56</v>
      </c>
      <c r="X22" s="2">
        <f>IF(V16=0,0,W16-U16)</f>
        <v>19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19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21</v>
      </c>
      <c r="BC22" s="9"/>
      <c r="BG22" t="s">
        <v>56</v>
      </c>
      <c r="BH22" s="2">
        <f>IF(BF16=0,0,BG16-BE16)</f>
        <v>15</v>
      </c>
      <c r="BI22" s="9"/>
      <c r="BM22" t="s">
        <v>56</v>
      </c>
      <c r="BN22" s="2">
        <f>IF(BL16=0,0,BM16-BK16)</f>
        <v>18</v>
      </c>
      <c r="BO22" s="9"/>
      <c r="BS22" t="s">
        <v>56</v>
      </c>
      <c r="BT22" s="2">
        <f>IF(BR16=0,0,BS16-BQ16)</f>
        <v>19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7</v>
      </c>
      <c r="CG22" s="9"/>
      <c r="CK22" t="s">
        <v>56</v>
      </c>
      <c r="CL22" s="2">
        <f>IF(CJ16=0,0,CK16-CI16)</f>
        <v>20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W</v>
      </c>
      <c r="L24" s="19" t="str">
        <f>IF(J16&lt;&gt;0,IF(L16&gt;4.5,"W",IF(L16=4.5,"T",IF(L16&lt;4.5,"L"))),0)</f>
        <v>W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T</v>
      </c>
      <c r="AD24" s="19">
        <f>IF(AB16&lt;&gt;0,IF(AD16&gt;4.5,"W",IF(AD16=4.5,"T",IF(AD16&lt;4.5,"L"))),0)</f>
        <v>0</v>
      </c>
      <c r="AJ24" s="19" t="str">
        <f>IF(AH16&lt;&gt;0,IF(AJ16&gt;4.5,"W",IF(AJ16=4.5,"T",IF(AJ16&lt;4.5,"L"))),0)</f>
        <v>L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L</v>
      </c>
      <c r="BH24" s="19" t="str">
        <f>IF(BF16&lt;&gt;0,IF(BH16&gt;4.5,"W",IF(BH16=4.5,"T",IF(BH16&lt;4.5,"L"))),0)</f>
        <v>W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L</v>
      </c>
      <c r="BZ24" s="19">
        <f>IF(BX16&lt;&gt;0,IF(BZ16&gt;4.5,"W",IF(BZ16=4.5,"T",IF(BZ16&lt;4.5,"L"))),0)</f>
        <v>0</v>
      </c>
      <c r="CF24" s="19" t="str">
        <f>IF(CD16&lt;&gt;0,IF(CF16&gt;4.5,"W",IF(CF16=4.5,"T",IF(CF16&lt;4.5,"L"))),0)</f>
        <v>W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5</v>
      </c>
      <c r="D29" s="2">
        <f t="shared" ref="D29:D43" si="45">C29</f>
        <v>5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5.5</v>
      </c>
      <c r="K29" s="40">
        <f>MIN(J7,AB7,AN7,BF7,BR7,CD7)</f>
        <v>5</v>
      </c>
      <c r="L29" s="15">
        <f>MAX(J7,AB7,AN7,BF7,BR7,CD7)</f>
        <v>6</v>
      </c>
      <c r="M29" s="20"/>
    </row>
    <row r="30" spans="1:91" x14ac:dyDescent="0.2">
      <c r="A30" s="20"/>
      <c r="B30" t="s">
        <v>41</v>
      </c>
      <c r="C30" s="2">
        <f>L20</f>
        <v>6.5</v>
      </c>
      <c r="D30" s="2">
        <f t="shared" si="45"/>
        <v>6.5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6.25</v>
      </c>
      <c r="K30" s="40">
        <f t="shared" ref="K30:K37" si="48">MIN(J8,AB8,AN8,BF8,BR8,CD8)</f>
        <v>6</v>
      </c>
      <c r="L30" s="15">
        <f t="shared" ref="L30:L37" si="49">MAX(J8,AB8,AN8,BF8,BR8,CD8)</f>
        <v>7</v>
      </c>
      <c r="M30" s="20"/>
    </row>
    <row r="31" spans="1:91" x14ac:dyDescent="0.2">
      <c r="A31" s="20"/>
      <c r="B31" t="s">
        <v>42</v>
      </c>
      <c r="C31" s="2">
        <f>R20</f>
        <v>1</v>
      </c>
      <c r="D31" s="2"/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5.25</v>
      </c>
      <c r="K31" s="40">
        <f t="shared" si="48"/>
        <v>4</v>
      </c>
      <c r="L31" s="15">
        <f t="shared" si="49"/>
        <v>6</v>
      </c>
      <c r="M31" s="20"/>
    </row>
    <row r="32" spans="1:91" x14ac:dyDescent="0.2">
      <c r="A32" s="20"/>
      <c r="B32" t="s">
        <v>43</v>
      </c>
      <c r="C32" s="2">
        <f>X20</f>
        <v>4.5</v>
      </c>
      <c r="D32" s="2">
        <f t="shared" si="45"/>
        <v>4.5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4.75</v>
      </c>
      <c r="K32" s="40">
        <f t="shared" si="48"/>
        <v>4</v>
      </c>
      <c r="L32" s="15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5</v>
      </c>
      <c r="K33" s="40">
        <f t="shared" si="48"/>
        <v>4</v>
      </c>
      <c r="L33" s="15">
        <f t="shared" si="49"/>
        <v>7</v>
      </c>
      <c r="M33" s="20"/>
    </row>
    <row r="34" spans="1:18" x14ac:dyDescent="0.2">
      <c r="A34" s="20"/>
      <c r="B34" t="s">
        <v>45</v>
      </c>
      <c r="C34" s="2">
        <f>AJ20</f>
        <v>2.5</v>
      </c>
      <c r="D34" s="2">
        <f t="shared" si="45"/>
        <v>2.5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5.5</v>
      </c>
      <c r="K34" s="40">
        <f t="shared" si="48"/>
        <v>4</v>
      </c>
      <c r="L34" s="15">
        <f t="shared" si="49"/>
        <v>7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5.75</v>
      </c>
      <c r="K35" s="40">
        <f t="shared" si="48"/>
        <v>5</v>
      </c>
      <c r="L35" s="15">
        <f t="shared" si="49"/>
        <v>7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4</v>
      </c>
      <c r="K36" s="40">
        <f t="shared" si="48"/>
        <v>3</v>
      </c>
      <c r="L36" s="15">
        <f t="shared" si="49"/>
        <v>5</v>
      </c>
      <c r="M36" s="20"/>
    </row>
    <row r="37" spans="1:18" x14ac:dyDescent="0.2">
      <c r="A37" s="20"/>
      <c r="B37" t="s">
        <v>48</v>
      </c>
      <c r="C37" s="2">
        <f>BB20</f>
        <v>3.5</v>
      </c>
      <c r="D37" s="2">
        <f t="shared" si="45"/>
        <v>3.5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</v>
      </c>
      <c r="K37" s="40">
        <f t="shared" si="48"/>
        <v>6</v>
      </c>
      <c r="L37" s="15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9</v>
      </c>
      <c r="D38" s="2">
        <f t="shared" si="45"/>
        <v>9</v>
      </c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49</v>
      </c>
      <c r="K38" s="337">
        <f>SUM(K29:K37)</f>
        <v>41</v>
      </c>
      <c r="L38" s="337">
        <f>SUM(L29:L37)</f>
        <v>59</v>
      </c>
      <c r="M38" s="20"/>
    </row>
    <row r="39" spans="1:18" x14ac:dyDescent="0.2">
      <c r="A39" s="20"/>
      <c r="B39" t="s">
        <v>50</v>
      </c>
      <c r="C39" s="2">
        <f>BN20</f>
        <v>7</v>
      </c>
      <c r="D39" s="2">
        <f t="shared" si="45"/>
        <v>7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40"/>
      <c r="L39" s="15"/>
      <c r="M39" s="20"/>
    </row>
    <row r="40" spans="1:18" x14ac:dyDescent="0.2">
      <c r="A40" s="20"/>
      <c r="B40" t="s">
        <v>51</v>
      </c>
      <c r="C40" s="2">
        <f>BT20</f>
        <v>3.5</v>
      </c>
      <c r="D40" s="2">
        <f t="shared" si="45"/>
        <v>3.5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7.4285714285714288</v>
      </c>
      <c r="K40" s="40">
        <f>MIN(D7,P7,V7,AH7,AZ7,BL7,BX7,CJ7)</f>
        <v>6</v>
      </c>
      <c r="L40" s="15">
        <f>MAX(D7,P7,V7,AH7,AZ7,BL7,BX7,CJ7)</f>
        <v>9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123">
        <f t="shared" ref="J41:J48" si="50">AVERAGE(D8,P8,V8,AH8,AZ8,BL8,BX8,CJ8)</f>
        <v>6.8571428571428568</v>
      </c>
      <c r="K41" s="40">
        <f t="shared" ref="K41:K48" si="51">MIN(D8,P8,V8,AH8,AZ8,BL8,BX8,CJ8)</f>
        <v>6</v>
      </c>
      <c r="L41" s="15">
        <f t="shared" ref="L41:L48" si="52">MAX(D8,P8,V8,AH8,AZ8,BL8,BX8,CJ8)</f>
        <v>9</v>
      </c>
      <c r="M41" s="20"/>
    </row>
    <row r="42" spans="1:18" x14ac:dyDescent="0.2">
      <c r="A42" s="20"/>
      <c r="B42" t="s">
        <v>53</v>
      </c>
      <c r="C42" s="2">
        <f>CF20</f>
        <v>8</v>
      </c>
      <c r="D42" s="2">
        <f t="shared" si="45"/>
        <v>8</v>
      </c>
      <c r="E42" s="25">
        <f>IF(CD16&gt;0,1,0)</f>
        <v>1</v>
      </c>
      <c r="F42" s="2">
        <f t="shared" si="46"/>
        <v>1</v>
      </c>
      <c r="G42" s="20"/>
      <c r="I42" s="35">
        <v>12</v>
      </c>
      <c r="J42" s="123">
        <f t="shared" si="50"/>
        <v>4.7142857142857144</v>
      </c>
      <c r="K42" s="40">
        <f t="shared" si="51"/>
        <v>4</v>
      </c>
      <c r="L42" s="15">
        <f t="shared" si="52"/>
        <v>5</v>
      </c>
      <c r="M42" s="20"/>
    </row>
    <row r="43" spans="1:18" x14ac:dyDescent="0.2">
      <c r="A43" s="20"/>
      <c r="B43" t="s">
        <v>54</v>
      </c>
      <c r="C43" s="26">
        <f>CL20</f>
        <v>3.5</v>
      </c>
      <c r="D43" s="26">
        <f t="shared" si="45"/>
        <v>3.5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6.4285714285714288</v>
      </c>
      <c r="K43" s="40">
        <f t="shared" si="51"/>
        <v>5</v>
      </c>
      <c r="L43" s="15">
        <f t="shared" si="52"/>
        <v>8</v>
      </c>
      <c r="M43" s="20"/>
    </row>
    <row r="44" spans="1:18" x14ac:dyDescent="0.2">
      <c r="A44" s="20"/>
      <c r="B44" t="s">
        <v>38</v>
      </c>
      <c r="C44" s="2">
        <f>SUM(C29:C43)</f>
        <v>54</v>
      </c>
      <c r="D44" s="2">
        <f>SUM(D29:D43)</f>
        <v>53</v>
      </c>
      <c r="E44" s="25">
        <f>SUM(E29:E43)</f>
        <v>11</v>
      </c>
      <c r="F44" s="2">
        <f>SUM(F29:F43)</f>
        <v>11</v>
      </c>
      <c r="G44" s="20"/>
      <c r="I44" s="35">
        <v>14</v>
      </c>
      <c r="J44" s="123">
        <f t="shared" si="50"/>
        <v>7</v>
      </c>
      <c r="K44" s="40">
        <f t="shared" si="51"/>
        <v>6</v>
      </c>
      <c r="L44" s="15">
        <f t="shared" si="52"/>
        <v>8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4.2857142857142856</v>
      </c>
      <c r="K45" s="40">
        <f t="shared" si="51"/>
        <v>3</v>
      </c>
      <c r="L45" s="15">
        <f t="shared" si="52"/>
        <v>6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7.5714285714285712</v>
      </c>
      <c r="K46" s="40">
        <f t="shared" si="51"/>
        <v>7</v>
      </c>
      <c r="L46" s="15">
        <f t="shared" si="52"/>
        <v>9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123">
        <f t="shared" si="50"/>
        <v>6.7142857142857144</v>
      </c>
      <c r="K47" s="40">
        <f t="shared" si="51"/>
        <v>5</v>
      </c>
      <c r="L47" s="15">
        <f t="shared" si="52"/>
        <v>9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7.7142857142857144</v>
      </c>
      <c r="K48" s="40">
        <f t="shared" si="51"/>
        <v>7</v>
      </c>
      <c r="L48" s="15">
        <f t="shared" si="52"/>
        <v>9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6</v>
      </c>
      <c r="G49" s="20"/>
      <c r="I49" s="36" t="s">
        <v>120</v>
      </c>
      <c r="J49" s="37">
        <f>SUM(J40:J48)</f>
        <v>58.714285714285715</v>
      </c>
      <c r="K49" s="337">
        <f>SUM(K40:K48)</f>
        <v>49</v>
      </c>
      <c r="L49" s="337">
        <f>SUM(L40:L48)</f>
        <v>72</v>
      </c>
      <c r="M49" s="20"/>
      <c r="R49" s="2"/>
    </row>
    <row r="50" spans="1:18" x14ac:dyDescent="0.2">
      <c r="A50" s="20"/>
      <c r="B50" t="s">
        <v>121</v>
      </c>
      <c r="C50" s="25">
        <f t="shared" si="54"/>
        <v>21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4"/>
        <v>40</v>
      </c>
      <c r="G51" s="20"/>
      <c r="K51" s="40">
        <f>K38+K49</f>
        <v>90</v>
      </c>
      <c r="L51" s="40">
        <f>L38+L49</f>
        <v>131</v>
      </c>
      <c r="R51" s="2"/>
    </row>
    <row r="52" spans="1:18" x14ac:dyDescent="0.2">
      <c r="A52" s="20"/>
      <c r="B52" t="s">
        <v>12</v>
      </c>
      <c r="C52" s="25">
        <f t="shared" si="54"/>
        <v>32</v>
      </c>
      <c r="G52" s="20"/>
      <c r="R52" s="2"/>
    </row>
    <row r="53" spans="1:18" x14ac:dyDescent="0.2">
      <c r="A53" s="20"/>
      <c r="B53" t="s">
        <v>38</v>
      </c>
      <c r="C53" s="29">
        <f>SUM(C47:C52)</f>
        <v>99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5">B7</f>
        <v>10</v>
      </c>
      <c r="C56" s="32">
        <f t="shared" si="55"/>
        <v>4</v>
      </c>
      <c r="D56" s="32">
        <f t="shared" si="55"/>
        <v>7</v>
      </c>
      <c r="E56" s="31" t="str">
        <f t="shared" ref="E56:E64" si="56">IF(D56&lt;&gt;0,IF((D56-C56)=-1,"Birdie",IF((D56-C56)=-2,"Eagle",IF((D56-C56)=0,"Par",IF((D56-C56)=1,"bogey",IF((D56-C56)=2,"Double bogey","Other"))))),"  ")</f>
        <v>Other</v>
      </c>
      <c r="H56" s="33" t="s">
        <v>123</v>
      </c>
    </row>
    <row r="57" spans="1:18" x14ac:dyDescent="0.2">
      <c r="B57" s="10">
        <f t="shared" si="55"/>
        <v>11</v>
      </c>
      <c r="C57" s="32">
        <f t="shared" si="55"/>
        <v>4</v>
      </c>
      <c r="D57" s="32">
        <f t="shared" si="55"/>
        <v>6</v>
      </c>
      <c r="E57" s="31" t="str">
        <f t="shared" si="56"/>
        <v>Double bogey</v>
      </c>
      <c r="H57" t="s">
        <v>124</v>
      </c>
      <c r="I57" s="25">
        <f>COUNTIF(E56:E64,"Eagle")</f>
        <v>0</v>
      </c>
    </row>
    <row r="58" spans="1:18" x14ac:dyDescent="0.2">
      <c r="B58" s="10">
        <f t="shared" si="55"/>
        <v>12</v>
      </c>
      <c r="C58" s="32">
        <f t="shared" si="55"/>
        <v>3</v>
      </c>
      <c r="D58" s="32">
        <f t="shared" si="55"/>
        <v>5</v>
      </c>
      <c r="E58" s="31" t="str">
        <f t="shared" si="56"/>
        <v>Double bogey</v>
      </c>
      <c r="H58" t="s">
        <v>8</v>
      </c>
      <c r="I58" s="25">
        <f>COUNTIF(E56:E64,"Birdie")</f>
        <v>0</v>
      </c>
    </row>
    <row r="59" spans="1:18" x14ac:dyDescent="0.2">
      <c r="B59" s="10">
        <f t="shared" si="55"/>
        <v>13</v>
      </c>
      <c r="C59" s="32">
        <f t="shared" si="55"/>
        <v>4</v>
      </c>
      <c r="D59" s="32">
        <f t="shared" si="55"/>
        <v>6</v>
      </c>
      <c r="E59" s="31" t="str">
        <f t="shared" si="56"/>
        <v>Double bogey</v>
      </c>
      <c r="H59" t="s">
        <v>9</v>
      </c>
      <c r="I59" s="25">
        <f>COUNTIF(E56:E64,"Par")</f>
        <v>1</v>
      </c>
    </row>
    <row r="60" spans="1:18" x14ac:dyDescent="0.2">
      <c r="B60" s="10">
        <f t="shared" si="55"/>
        <v>14</v>
      </c>
      <c r="C60" s="32">
        <f t="shared" si="55"/>
        <v>4</v>
      </c>
      <c r="D60" s="32">
        <f t="shared" si="55"/>
        <v>8</v>
      </c>
      <c r="E60" s="31" t="str">
        <f t="shared" si="56"/>
        <v>Other</v>
      </c>
      <c r="H60" t="s">
        <v>125</v>
      </c>
      <c r="I60" s="25">
        <f>COUNTIF(E56:E64,"bogey")</f>
        <v>0</v>
      </c>
    </row>
    <row r="61" spans="1:18" x14ac:dyDescent="0.2">
      <c r="B61" s="10">
        <f t="shared" si="55"/>
        <v>15</v>
      </c>
      <c r="C61" s="32">
        <f t="shared" si="55"/>
        <v>3</v>
      </c>
      <c r="D61" s="32">
        <f t="shared" si="55"/>
        <v>3</v>
      </c>
      <c r="E61" s="31" t="str">
        <f t="shared" si="56"/>
        <v>Par</v>
      </c>
      <c r="H61" t="s">
        <v>126</v>
      </c>
      <c r="I61" s="25">
        <f>COUNTIF(E56:E64,"Double bogey")</f>
        <v>4</v>
      </c>
    </row>
    <row r="62" spans="1:18" x14ac:dyDescent="0.2">
      <c r="B62" s="10">
        <f t="shared" si="55"/>
        <v>16</v>
      </c>
      <c r="C62" s="32">
        <f t="shared" si="55"/>
        <v>5</v>
      </c>
      <c r="D62" s="32">
        <f t="shared" si="55"/>
        <v>9</v>
      </c>
      <c r="E62" s="31" t="str">
        <f t="shared" si="56"/>
        <v>Other</v>
      </c>
      <c r="H62" t="s">
        <v>12</v>
      </c>
      <c r="I62" s="25">
        <f>COUNTIF(E56:E64,"Other")</f>
        <v>4</v>
      </c>
    </row>
    <row r="63" spans="1:18" x14ac:dyDescent="0.2">
      <c r="B63" s="10">
        <f t="shared" si="55"/>
        <v>17</v>
      </c>
      <c r="C63" s="32">
        <f t="shared" si="55"/>
        <v>4</v>
      </c>
      <c r="D63" s="32">
        <f t="shared" si="55"/>
        <v>6</v>
      </c>
      <c r="E63" s="31" t="str">
        <f t="shared" si="56"/>
        <v>Double bogey</v>
      </c>
    </row>
    <row r="64" spans="1:18" x14ac:dyDescent="0.2">
      <c r="B64" s="10">
        <f t="shared" si="55"/>
        <v>18</v>
      </c>
      <c r="C64" s="32">
        <f t="shared" si="55"/>
        <v>5</v>
      </c>
      <c r="D64" s="32">
        <f t="shared" si="55"/>
        <v>8</v>
      </c>
      <c r="E64" s="31" t="str">
        <f t="shared" si="56"/>
        <v>Other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7">H7</f>
        <v>1</v>
      </c>
      <c r="C67" s="41">
        <f t="shared" si="57"/>
        <v>4</v>
      </c>
      <c r="D67" s="32">
        <f t="shared" si="57"/>
        <v>6</v>
      </c>
      <c r="E67" s="31" t="str">
        <f t="shared" ref="E67:E75" si="58">IF(D67&lt;&gt;0,IF((D67-C67)=-1,"Birdie",IF((D67-C67)=-2,"Eagle",IF((D67-C67)=0,"Par",IF((D67-C67)=1,"bogey",IF((D67-C67)=2,"Double bogey","Other"))))),"  ")</f>
        <v>Double bogey</v>
      </c>
      <c r="H67" s="33" t="s">
        <v>123</v>
      </c>
    </row>
    <row r="68" spans="2:9" x14ac:dyDescent="0.2">
      <c r="B68" s="10">
        <f t="shared" si="57"/>
        <v>2</v>
      </c>
      <c r="C68" s="41">
        <f t="shared" si="57"/>
        <v>4</v>
      </c>
      <c r="D68" s="32">
        <f t="shared" si="57"/>
        <v>7</v>
      </c>
      <c r="E68" s="31" t="str">
        <f t="shared" si="58"/>
        <v>Other</v>
      </c>
      <c r="H68" t="s">
        <v>124</v>
      </c>
      <c r="I68" s="25">
        <f>COUNTIF(E67:E75,"Eagle")</f>
        <v>0</v>
      </c>
    </row>
    <row r="69" spans="2:9" x14ac:dyDescent="0.2">
      <c r="B69" s="10">
        <f t="shared" si="57"/>
        <v>3</v>
      </c>
      <c r="C69" s="41">
        <f t="shared" si="57"/>
        <v>4</v>
      </c>
      <c r="D69" s="32">
        <f t="shared" si="57"/>
        <v>6</v>
      </c>
      <c r="E69" s="31" t="str">
        <f t="shared" si="58"/>
        <v>Double bogey</v>
      </c>
      <c r="H69" t="s">
        <v>8</v>
      </c>
      <c r="I69" s="25">
        <f>COUNTIF(E67:E75,"Birdie")</f>
        <v>0</v>
      </c>
    </row>
    <row r="70" spans="2:9" x14ac:dyDescent="0.2">
      <c r="B70" s="10">
        <f t="shared" si="57"/>
        <v>4</v>
      </c>
      <c r="C70" s="41">
        <f t="shared" si="57"/>
        <v>4</v>
      </c>
      <c r="D70" s="32">
        <f t="shared" si="57"/>
        <v>5</v>
      </c>
      <c r="E70" s="31" t="str">
        <f t="shared" si="58"/>
        <v>bogey</v>
      </c>
      <c r="H70" t="s">
        <v>9</v>
      </c>
      <c r="I70" s="25">
        <f>COUNTIF(E67:E75,"Par")</f>
        <v>1</v>
      </c>
    </row>
    <row r="71" spans="2:9" x14ac:dyDescent="0.2">
      <c r="B71" s="10">
        <f t="shared" si="57"/>
        <v>5</v>
      </c>
      <c r="C71" s="41">
        <f t="shared" si="57"/>
        <v>3</v>
      </c>
      <c r="D71" s="32">
        <f t="shared" si="57"/>
        <v>5</v>
      </c>
      <c r="E71" s="31" t="str">
        <f t="shared" si="58"/>
        <v>Double bogey</v>
      </c>
      <c r="H71" t="s">
        <v>125</v>
      </c>
      <c r="I71" s="25">
        <f>COUNTIF(E67:E75,"bogey")</f>
        <v>3</v>
      </c>
    </row>
    <row r="72" spans="2:9" x14ac:dyDescent="0.2">
      <c r="B72" s="10">
        <f t="shared" si="57"/>
        <v>6</v>
      </c>
      <c r="C72" s="41">
        <f t="shared" si="57"/>
        <v>4</v>
      </c>
      <c r="D72" s="32">
        <f t="shared" si="57"/>
        <v>5</v>
      </c>
      <c r="E72" s="31" t="str">
        <f t="shared" si="58"/>
        <v>bogey</v>
      </c>
      <c r="H72" t="s">
        <v>126</v>
      </c>
      <c r="I72" s="25">
        <f>COUNTIF(E67:E75,"Double bogey")</f>
        <v>4</v>
      </c>
    </row>
    <row r="73" spans="2:9" x14ac:dyDescent="0.2">
      <c r="B73" s="10">
        <f t="shared" si="57"/>
        <v>7</v>
      </c>
      <c r="C73" s="41">
        <f t="shared" si="57"/>
        <v>4</v>
      </c>
      <c r="D73" s="32">
        <f t="shared" si="57"/>
        <v>5</v>
      </c>
      <c r="E73" s="31" t="str">
        <f t="shared" si="58"/>
        <v>bogey</v>
      </c>
      <c r="H73" t="s">
        <v>12</v>
      </c>
      <c r="I73" s="25">
        <f>COUNTIF(E67:E75,"Other")</f>
        <v>1</v>
      </c>
    </row>
    <row r="74" spans="2:9" x14ac:dyDescent="0.2">
      <c r="B74" s="10">
        <f t="shared" si="57"/>
        <v>8</v>
      </c>
      <c r="C74" s="41">
        <f t="shared" si="57"/>
        <v>3</v>
      </c>
      <c r="D74" s="32">
        <f t="shared" si="57"/>
        <v>3</v>
      </c>
      <c r="E74" s="31" t="str">
        <f t="shared" si="58"/>
        <v>Par</v>
      </c>
    </row>
    <row r="75" spans="2:9" x14ac:dyDescent="0.2">
      <c r="B75" s="10">
        <f t="shared" si="57"/>
        <v>9</v>
      </c>
      <c r="C75" s="41">
        <f t="shared" si="57"/>
        <v>5</v>
      </c>
      <c r="D75" s="32">
        <f t="shared" si="57"/>
        <v>7</v>
      </c>
      <c r="E75" s="31" t="str">
        <f t="shared" si="58"/>
        <v>Double 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9">N7</f>
        <v>10</v>
      </c>
      <c r="C78" s="41">
        <f t="shared" si="59"/>
        <v>4</v>
      </c>
      <c r="D78" s="32">
        <f t="shared" si="59"/>
        <v>9</v>
      </c>
      <c r="E78" s="31" t="str">
        <f t="shared" ref="E78:E86" si="60">IF(D78&lt;&gt;0,IF((D78-C78)=-1,"Birdie",IF((D78-C78)=-2,"Eagle",IF((D78-C78)=0,"Par",IF((D78-C78)=1,"bogey",IF((D78-C78)=2,"Double bogey","Other"))))),"  ")</f>
        <v>Other</v>
      </c>
      <c r="H78" s="33" t="s">
        <v>123</v>
      </c>
    </row>
    <row r="79" spans="2:9" x14ac:dyDescent="0.2">
      <c r="B79" s="31">
        <f t="shared" si="59"/>
        <v>11</v>
      </c>
      <c r="C79" s="41">
        <f t="shared" si="59"/>
        <v>4</v>
      </c>
      <c r="D79" s="32">
        <f t="shared" si="59"/>
        <v>7</v>
      </c>
      <c r="E79" s="31" t="str">
        <f t="shared" si="60"/>
        <v>Other</v>
      </c>
      <c r="H79" t="s">
        <v>124</v>
      </c>
      <c r="I79" s="25">
        <f>COUNTIF(E78:E86,"Eagle")</f>
        <v>0</v>
      </c>
    </row>
    <row r="80" spans="2:9" x14ac:dyDescent="0.2">
      <c r="B80" s="31">
        <f t="shared" si="59"/>
        <v>12</v>
      </c>
      <c r="C80" s="41">
        <f t="shared" si="59"/>
        <v>3</v>
      </c>
      <c r="D80" s="32">
        <f t="shared" si="59"/>
        <v>5</v>
      </c>
      <c r="E80" s="31" t="str">
        <f t="shared" si="60"/>
        <v>Double bogey</v>
      </c>
      <c r="H80" t="s">
        <v>8</v>
      </c>
      <c r="I80" s="25">
        <f>COUNTIF(E78:E86,"Birdie")</f>
        <v>0</v>
      </c>
    </row>
    <row r="81" spans="2:9" x14ac:dyDescent="0.2">
      <c r="B81" s="31">
        <f t="shared" si="59"/>
        <v>13</v>
      </c>
      <c r="C81" s="41">
        <f t="shared" si="59"/>
        <v>4</v>
      </c>
      <c r="D81" s="32">
        <f t="shared" si="59"/>
        <v>7</v>
      </c>
      <c r="E81" s="31" t="str">
        <f t="shared" si="60"/>
        <v>Other</v>
      </c>
      <c r="H81" t="s">
        <v>9</v>
      </c>
      <c r="I81" s="25">
        <f>COUNTIF(E78:E86,"Par")</f>
        <v>0</v>
      </c>
    </row>
    <row r="82" spans="2:9" x14ac:dyDescent="0.2">
      <c r="B82" s="31">
        <f t="shared" si="59"/>
        <v>14</v>
      </c>
      <c r="C82" s="41">
        <f t="shared" si="59"/>
        <v>4</v>
      </c>
      <c r="D82" s="32">
        <f t="shared" si="59"/>
        <v>8</v>
      </c>
      <c r="E82" s="31" t="str">
        <f t="shared" si="60"/>
        <v>Other</v>
      </c>
      <c r="H82" t="s">
        <v>125</v>
      </c>
      <c r="I82" s="25">
        <f>COUNTIF(E78:E86,"bogey")</f>
        <v>0</v>
      </c>
    </row>
    <row r="83" spans="2:9" x14ac:dyDescent="0.2">
      <c r="B83" s="31">
        <f t="shared" si="59"/>
        <v>15</v>
      </c>
      <c r="C83" s="41">
        <f t="shared" si="59"/>
        <v>3</v>
      </c>
      <c r="D83" s="32">
        <f t="shared" si="59"/>
        <v>6</v>
      </c>
      <c r="E83" s="31" t="str">
        <f t="shared" si="60"/>
        <v>Other</v>
      </c>
      <c r="H83" t="s">
        <v>126</v>
      </c>
      <c r="I83" s="25">
        <f>COUNTIF(E78:E86,"Double bogey")</f>
        <v>2</v>
      </c>
    </row>
    <row r="84" spans="2:9" x14ac:dyDescent="0.2">
      <c r="B84" s="31">
        <f t="shared" si="59"/>
        <v>16</v>
      </c>
      <c r="C84" s="41">
        <f t="shared" si="59"/>
        <v>5</v>
      </c>
      <c r="D84" s="32">
        <f t="shared" si="59"/>
        <v>7</v>
      </c>
      <c r="E84" s="31" t="str">
        <f t="shared" si="60"/>
        <v>Double bogey</v>
      </c>
      <c r="H84" t="s">
        <v>12</v>
      </c>
      <c r="I84" s="25">
        <f>COUNTIF(E78:E86,"Other")</f>
        <v>7</v>
      </c>
    </row>
    <row r="85" spans="2:9" x14ac:dyDescent="0.2">
      <c r="B85" s="31">
        <f t="shared" si="59"/>
        <v>17</v>
      </c>
      <c r="C85" s="41">
        <f t="shared" si="59"/>
        <v>4</v>
      </c>
      <c r="D85" s="32">
        <f t="shared" si="59"/>
        <v>8</v>
      </c>
      <c r="E85" s="31" t="str">
        <f t="shared" si="60"/>
        <v>Other</v>
      </c>
    </row>
    <row r="86" spans="2:9" x14ac:dyDescent="0.2">
      <c r="B86" s="31">
        <f t="shared" si="59"/>
        <v>18</v>
      </c>
      <c r="C86" s="41">
        <f t="shared" si="59"/>
        <v>5</v>
      </c>
      <c r="D86" s="32">
        <f t="shared" si="59"/>
        <v>8</v>
      </c>
      <c r="E86" s="31" t="str">
        <f t="shared" si="60"/>
        <v>Other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1">T7</f>
        <v>10</v>
      </c>
      <c r="C89" s="31">
        <f t="shared" si="61"/>
        <v>4</v>
      </c>
      <c r="D89" s="32">
        <f t="shared" si="61"/>
        <v>8</v>
      </c>
      <c r="E89" s="31" t="str">
        <f t="shared" ref="E89:E97" si="62">IF(D89&lt;&gt;0,IF((D89-C89)=-1,"Birdie",IF((D89-C89)=-2,"Eagle",IF((D89-C89)=0,"Par",IF((D89-C89)=1,"bogey",IF((D89-C89)=2,"Double bogey","Other"))))),"  ")</f>
        <v>Other</v>
      </c>
      <c r="H89" s="33" t="s">
        <v>123</v>
      </c>
    </row>
    <row r="90" spans="2:9" x14ac:dyDescent="0.2">
      <c r="B90" s="31">
        <f t="shared" si="61"/>
        <v>11</v>
      </c>
      <c r="C90" s="31">
        <f t="shared" si="61"/>
        <v>4</v>
      </c>
      <c r="D90" s="32">
        <f t="shared" si="61"/>
        <v>9</v>
      </c>
      <c r="E90" s="31" t="str">
        <f t="shared" si="62"/>
        <v>Other</v>
      </c>
      <c r="H90" t="s">
        <v>124</v>
      </c>
      <c r="I90" s="25">
        <f>COUNTIF(E89:E97,"Eagle")</f>
        <v>0</v>
      </c>
    </row>
    <row r="91" spans="2:9" x14ac:dyDescent="0.2">
      <c r="B91" s="31">
        <f t="shared" si="61"/>
        <v>12</v>
      </c>
      <c r="C91" s="31">
        <f t="shared" si="61"/>
        <v>3</v>
      </c>
      <c r="D91" s="32">
        <f t="shared" si="61"/>
        <v>5</v>
      </c>
      <c r="E91" s="31" t="str">
        <f t="shared" si="62"/>
        <v>Double 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1"/>
        <v>13</v>
      </c>
      <c r="C92" s="31">
        <f t="shared" si="61"/>
        <v>4</v>
      </c>
      <c r="D92" s="32">
        <f t="shared" si="61"/>
        <v>5</v>
      </c>
      <c r="E92" s="31" t="str">
        <f t="shared" si="62"/>
        <v>bogey</v>
      </c>
      <c r="H92" t="s">
        <v>9</v>
      </c>
      <c r="I92" s="25">
        <f>COUNTIF(E89:E97,"Par")</f>
        <v>0</v>
      </c>
    </row>
    <row r="93" spans="2:9" x14ac:dyDescent="0.2">
      <c r="B93" s="31">
        <f t="shared" si="61"/>
        <v>14</v>
      </c>
      <c r="C93" s="31">
        <f t="shared" si="61"/>
        <v>4</v>
      </c>
      <c r="D93" s="32">
        <f t="shared" si="61"/>
        <v>6</v>
      </c>
      <c r="E93" s="31" t="str">
        <f t="shared" si="62"/>
        <v>Double bogey</v>
      </c>
      <c r="H93" t="s">
        <v>125</v>
      </c>
      <c r="I93" s="25">
        <f>COUNTIF(E89:E97,"bogey")</f>
        <v>2</v>
      </c>
    </row>
    <row r="94" spans="2:9" x14ac:dyDescent="0.2">
      <c r="B94" s="31">
        <f t="shared" si="61"/>
        <v>15</v>
      </c>
      <c r="C94" s="31">
        <f t="shared" si="61"/>
        <v>3</v>
      </c>
      <c r="D94" s="32">
        <f t="shared" si="61"/>
        <v>4</v>
      </c>
      <c r="E94" s="31" t="str">
        <f t="shared" si="62"/>
        <v>bogey</v>
      </c>
      <c r="H94" t="s">
        <v>126</v>
      </c>
      <c r="I94" s="25">
        <f>COUNTIF(E89:E97,"Double bogey")</f>
        <v>4</v>
      </c>
    </row>
    <row r="95" spans="2:9" x14ac:dyDescent="0.2">
      <c r="B95" s="31">
        <f t="shared" si="61"/>
        <v>16</v>
      </c>
      <c r="C95" s="31">
        <f t="shared" si="61"/>
        <v>5</v>
      </c>
      <c r="D95" s="32">
        <f t="shared" si="61"/>
        <v>7</v>
      </c>
      <c r="E95" s="31" t="str">
        <f t="shared" si="62"/>
        <v>Double bogey</v>
      </c>
      <c r="H95" t="s">
        <v>12</v>
      </c>
      <c r="I95" s="25">
        <f>COUNTIF(E89:E97,"Other")</f>
        <v>3</v>
      </c>
    </row>
    <row r="96" spans="2:9" x14ac:dyDescent="0.2">
      <c r="B96" s="31">
        <f t="shared" si="61"/>
        <v>17</v>
      </c>
      <c r="C96" s="31">
        <f t="shared" si="61"/>
        <v>4</v>
      </c>
      <c r="D96" s="32">
        <f t="shared" si="61"/>
        <v>9</v>
      </c>
      <c r="E96" s="31" t="str">
        <f t="shared" si="62"/>
        <v>Other</v>
      </c>
    </row>
    <row r="97" spans="2:9" x14ac:dyDescent="0.2">
      <c r="B97" s="31">
        <f t="shared" si="61"/>
        <v>18</v>
      </c>
      <c r="C97" s="31">
        <f t="shared" si="61"/>
        <v>5</v>
      </c>
      <c r="D97" s="32">
        <f t="shared" si="61"/>
        <v>7</v>
      </c>
      <c r="E97" s="31" t="str">
        <f t="shared" si="62"/>
        <v>Double bogey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3">Z7</f>
        <v>1</v>
      </c>
      <c r="C100" s="31">
        <f t="shared" si="63"/>
        <v>4</v>
      </c>
      <c r="D100" s="32">
        <f t="shared" si="63"/>
        <v>0</v>
      </c>
      <c r="E100" s="31" t="str">
        <f t="shared" ref="E100:E108" si="64">IF(D100&lt;&gt;0,IF((D100-C100)=-1,"Birdie",IF((D100-C100)=-2,"Eagle",IF((D100-C100)=0,"Par",IF((D100-C100)=1,"bogey",IF((D100-C100)=2,"Double bogey","Other"))))),"  ")</f>
        <v xml:space="preserve">  </v>
      </c>
      <c r="H100" s="33" t="s">
        <v>123</v>
      </c>
    </row>
    <row r="101" spans="2:9" x14ac:dyDescent="0.2">
      <c r="B101" s="31">
        <f t="shared" si="63"/>
        <v>2</v>
      </c>
      <c r="C101" s="31">
        <f t="shared" si="63"/>
        <v>4</v>
      </c>
      <c r="D101" s="32">
        <f t="shared" si="63"/>
        <v>0</v>
      </c>
      <c r="E101" s="31" t="str">
        <f t="shared" si="64"/>
        <v xml:space="preserve">  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3"/>
        <v>3</v>
      </c>
      <c r="C102" s="31">
        <f t="shared" si="63"/>
        <v>4</v>
      </c>
      <c r="D102" s="32">
        <f t="shared" si="63"/>
        <v>0</v>
      </c>
      <c r="E102" s="31" t="str">
        <f t="shared" si="64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3"/>
        <v>4</v>
      </c>
      <c r="C103" s="31">
        <f t="shared" si="63"/>
        <v>4</v>
      </c>
      <c r="D103" s="32">
        <f t="shared" si="63"/>
        <v>0</v>
      </c>
      <c r="E103" s="31" t="str">
        <f t="shared" si="64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3"/>
        <v>5</v>
      </c>
      <c r="C104" s="31">
        <f t="shared" si="63"/>
        <v>3</v>
      </c>
      <c r="D104" s="32">
        <f t="shared" si="63"/>
        <v>0</v>
      </c>
      <c r="E104" s="31" t="str">
        <f t="shared" si="64"/>
        <v xml:space="preserve">  </v>
      </c>
      <c r="H104" t="s">
        <v>125</v>
      </c>
      <c r="I104" s="25">
        <f>COUNTIF(E100:E108,"bogey")</f>
        <v>0</v>
      </c>
    </row>
    <row r="105" spans="2:9" x14ac:dyDescent="0.2">
      <c r="B105" s="31">
        <f t="shared" si="63"/>
        <v>6</v>
      </c>
      <c r="C105" s="31">
        <f t="shared" si="63"/>
        <v>4</v>
      </c>
      <c r="D105" s="32">
        <f t="shared" si="63"/>
        <v>0</v>
      </c>
      <c r="E105" s="31" t="str">
        <f t="shared" si="64"/>
        <v xml:space="preserve">  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3"/>
        <v>7</v>
      </c>
      <c r="C106" s="31">
        <f t="shared" si="63"/>
        <v>4</v>
      </c>
      <c r="D106" s="32">
        <f t="shared" si="63"/>
        <v>0</v>
      </c>
      <c r="E106" s="31" t="str">
        <f t="shared" si="64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3"/>
        <v>8</v>
      </c>
      <c r="C107" s="31">
        <f t="shared" si="63"/>
        <v>3</v>
      </c>
      <c r="D107" s="32">
        <f t="shared" si="63"/>
        <v>0</v>
      </c>
      <c r="E107" s="31" t="str">
        <f t="shared" si="64"/>
        <v xml:space="preserve">  </v>
      </c>
    </row>
    <row r="108" spans="2:9" x14ac:dyDescent="0.2">
      <c r="B108" s="31">
        <f t="shared" si="63"/>
        <v>9</v>
      </c>
      <c r="C108" s="31">
        <f t="shared" si="63"/>
        <v>5</v>
      </c>
      <c r="D108" s="32">
        <f t="shared" si="63"/>
        <v>0</v>
      </c>
      <c r="E108" s="31" t="str">
        <f t="shared" si="64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5">AF7</f>
        <v>10</v>
      </c>
      <c r="C111" s="31">
        <f t="shared" si="65"/>
        <v>4</v>
      </c>
      <c r="D111" s="32">
        <f t="shared" si="65"/>
        <v>6</v>
      </c>
      <c r="E111" s="31" t="str">
        <f t="shared" ref="E111:E119" si="66">IF(D111&lt;&gt;0,IF((D111-C111)=-1,"Birdie",IF((D111-C111)=-2,"Eagle",IF((D111-C111)=0,"Par",IF((D111-C111)=1,"bogey",IF((D111-C111)=2,"Double bogey","Other"))))),"  ")</f>
        <v>Double bogey</v>
      </c>
      <c r="H111" s="33" t="s">
        <v>123</v>
      </c>
    </row>
    <row r="112" spans="2:9" x14ac:dyDescent="0.2">
      <c r="B112" s="31">
        <f t="shared" si="65"/>
        <v>11</v>
      </c>
      <c r="C112" s="31">
        <f t="shared" si="65"/>
        <v>4</v>
      </c>
      <c r="D112" s="32">
        <f t="shared" si="65"/>
        <v>7</v>
      </c>
      <c r="E112" s="31" t="str">
        <f t="shared" si="66"/>
        <v>Other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5"/>
        <v>12</v>
      </c>
      <c r="C113" s="31">
        <f t="shared" si="65"/>
        <v>3</v>
      </c>
      <c r="D113" s="32">
        <f t="shared" si="65"/>
        <v>4</v>
      </c>
      <c r="E113" s="31" t="str">
        <f t="shared" si="66"/>
        <v>bogey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5"/>
        <v>13</v>
      </c>
      <c r="C114" s="31">
        <f t="shared" si="65"/>
        <v>4</v>
      </c>
      <c r="D114" s="32">
        <f t="shared" si="65"/>
        <v>6</v>
      </c>
      <c r="E114" s="31" t="str">
        <f t="shared" si="66"/>
        <v>Double bogey</v>
      </c>
      <c r="H114" t="s">
        <v>9</v>
      </c>
      <c r="I114" s="25">
        <f>COUNTIF(E111:E119,"Par")</f>
        <v>0</v>
      </c>
    </row>
    <row r="115" spans="2:9" x14ac:dyDescent="0.2">
      <c r="B115" s="31">
        <f t="shared" si="65"/>
        <v>14</v>
      </c>
      <c r="C115" s="31">
        <f t="shared" si="65"/>
        <v>4</v>
      </c>
      <c r="D115" s="32">
        <f t="shared" si="65"/>
        <v>7</v>
      </c>
      <c r="E115" s="31" t="str">
        <f t="shared" si="66"/>
        <v>Other</v>
      </c>
      <c r="H115" t="s">
        <v>125</v>
      </c>
      <c r="I115" s="25">
        <f>COUNTIF(E111:E119,"bogey")</f>
        <v>2</v>
      </c>
    </row>
    <row r="116" spans="2:9" x14ac:dyDescent="0.2">
      <c r="B116" s="31">
        <f t="shared" si="65"/>
        <v>15</v>
      </c>
      <c r="C116" s="31">
        <f t="shared" si="65"/>
        <v>3</v>
      </c>
      <c r="D116" s="32">
        <f t="shared" si="65"/>
        <v>4</v>
      </c>
      <c r="E116" s="31" t="str">
        <f t="shared" si="66"/>
        <v>bogey</v>
      </c>
      <c r="H116" t="s">
        <v>126</v>
      </c>
      <c r="I116" s="25">
        <f>COUNTIF(E111:E119,"Double bogey")</f>
        <v>4</v>
      </c>
    </row>
    <row r="117" spans="2:9" x14ac:dyDescent="0.2">
      <c r="B117" s="31">
        <f t="shared" si="65"/>
        <v>16</v>
      </c>
      <c r="C117" s="31">
        <f t="shared" si="65"/>
        <v>5</v>
      </c>
      <c r="D117" s="32">
        <f t="shared" si="65"/>
        <v>7</v>
      </c>
      <c r="E117" s="31" t="str">
        <f t="shared" si="66"/>
        <v>Double bogey</v>
      </c>
      <c r="H117" t="s">
        <v>12</v>
      </c>
      <c r="I117" s="25">
        <f>COUNTIF(E111:E119,"Other")</f>
        <v>3</v>
      </c>
    </row>
    <row r="118" spans="2:9" x14ac:dyDescent="0.2">
      <c r="B118" s="31">
        <f t="shared" si="65"/>
        <v>17</v>
      </c>
      <c r="C118" s="31">
        <f t="shared" si="65"/>
        <v>4</v>
      </c>
      <c r="D118" s="32">
        <f t="shared" si="65"/>
        <v>7</v>
      </c>
      <c r="E118" s="31" t="str">
        <f t="shared" si="66"/>
        <v>Other</v>
      </c>
    </row>
    <row r="119" spans="2:9" x14ac:dyDescent="0.2">
      <c r="B119" s="31">
        <f t="shared" si="65"/>
        <v>18</v>
      </c>
      <c r="C119" s="31">
        <f t="shared" si="65"/>
        <v>5</v>
      </c>
      <c r="D119" s="32">
        <f t="shared" si="65"/>
        <v>7</v>
      </c>
      <c r="E119" s="31" t="str">
        <f t="shared" si="66"/>
        <v>Double 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7">AL7</f>
        <v>1</v>
      </c>
      <c r="C122" s="31">
        <f t="shared" si="67"/>
        <v>4</v>
      </c>
      <c r="D122" s="32">
        <f t="shared" si="67"/>
        <v>0</v>
      </c>
      <c r="E122" s="31" t="str">
        <f t="shared" ref="E122:E130" si="68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67"/>
        <v>2</v>
      </c>
      <c r="C123" s="31">
        <f t="shared" si="67"/>
        <v>4</v>
      </c>
      <c r="D123" s="32">
        <f t="shared" si="67"/>
        <v>0</v>
      </c>
      <c r="E123" s="31" t="str">
        <f t="shared" si="68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7"/>
        <v>3</v>
      </c>
      <c r="C124" s="31">
        <f t="shared" si="67"/>
        <v>4</v>
      </c>
      <c r="D124" s="32">
        <f t="shared" si="67"/>
        <v>0</v>
      </c>
      <c r="E124" s="31" t="str">
        <f t="shared" si="68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7"/>
        <v>4</v>
      </c>
      <c r="C125" s="31">
        <f t="shared" si="67"/>
        <v>4</v>
      </c>
      <c r="D125" s="32">
        <f t="shared" si="67"/>
        <v>0</v>
      </c>
      <c r="E125" s="31" t="str">
        <f t="shared" si="68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7"/>
        <v>5</v>
      </c>
      <c r="C126" s="31">
        <f t="shared" si="67"/>
        <v>3</v>
      </c>
      <c r="D126" s="32">
        <f t="shared" si="67"/>
        <v>0</v>
      </c>
      <c r="E126" s="31" t="str">
        <f t="shared" si="68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67"/>
        <v>6</v>
      </c>
      <c r="C127" s="31">
        <f t="shared" si="67"/>
        <v>4</v>
      </c>
      <c r="D127" s="32">
        <f t="shared" si="67"/>
        <v>0</v>
      </c>
      <c r="E127" s="31" t="str">
        <f t="shared" si="68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7"/>
        <v>7</v>
      </c>
      <c r="C128" s="31">
        <f t="shared" si="67"/>
        <v>4</v>
      </c>
      <c r="D128" s="32">
        <f t="shared" si="67"/>
        <v>0</v>
      </c>
      <c r="E128" s="31" t="str">
        <f t="shared" si="68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7"/>
        <v>8</v>
      </c>
      <c r="C129" s="31">
        <f t="shared" si="67"/>
        <v>3</v>
      </c>
      <c r="D129" s="32">
        <f t="shared" si="67"/>
        <v>0</v>
      </c>
      <c r="E129" s="31" t="str">
        <f t="shared" si="68"/>
        <v xml:space="preserve">  </v>
      </c>
    </row>
    <row r="130" spans="2:9" x14ac:dyDescent="0.2">
      <c r="B130" s="31">
        <f t="shared" si="67"/>
        <v>9</v>
      </c>
      <c r="C130" s="31">
        <f t="shared" si="67"/>
        <v>5</v>
      </c>
      <c r="D130" s="32">
        <f t="shared" si="67"/>
        <v>0</v>
      </c>
      <c r="E130" s="31" t="str">
        <f t="shared" si="68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9">AR7</f>
        <v>10</v>
      </c>
      <c r="C133" s="31">
        <f t="shared" si="69"/>
        <v>4</v>
      </c>
      <c r="D133" s="32">
        <f t="shared" si="69"/>
        <v>0</v>
      </c>
      <c r="E133" s="31" t="str">
        <f t="shared" ref="E133:E141" si="70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9"/>
        <v>11</v>
      </c>
      <c r="C134" s="31">
        <f t="shared" si="69"/>
        <v>4</v>
      </c>
      <c r="D134" s="32">
        <f t="shared" si="69"/>
        <v>0</v>
      </c>
      <c r="E134" s="31" t="str">
        <f t="shared" si="70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9"/>
        <v>12</v>
      </c>
      <c r="C135" s="31">
        <f t="shared" si="69"/>
        <v>3</v>
      </c>
      <c r="D135" s="32">
        <f t="shared" si="69"/>
        <v>0</v>
      </c>
      <c r="E135" s="31" t="str">
        <f t="shared" si="70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9"/>
        <v>13</v>
      </c>
      <c r="C136" s="31">
        <f t="shared" si="69"/>
        <v>4</v>
      </c>
      <c r="D136" s="32">
        <f t="shared" si="69"/>
        <v>0</v>
      </c>
      <c r="E136" s="31" t="str">
        <f t="shared" si="70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9"/>
        <v>14</v>
      </c>
      <c r="C137" s="31">
        <f t="shared" si="69"/>
        <v>4</v>
      </c>
      <c r="D137" s="32">
        <f t="shared" si="69"/>
        <v>0</v>
      </c>
      <c r="E137" s="31" t="str">
        <f t="shared" si="70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9"/>
        <v>15</v>
      </c>
      <c r="C138" s="31">
        <f t="shared" si="69"/>
        <v>3</v>
      </c>
      <c r="D138" s="32">
        <f t="shared" si="69"/>
        <v>0</v>
      </c>
      <c r="E138" s="31" t="str">
        <f t="shared" si="70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9"/>
        <v>16</v>
      </c>
      <c r="C139" s="31">
        <f t="shared" si="69"/>
        <v>5</v>
      </c>
      <c r="D139" s="32">
        <f t="shared" si="69"/>
        <v>0</v>
      </c>
      <c r="E139" s="31" t="str">
        <f t="shared" si="70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9"/>
        <v>17</v>
      </c>
      <c r="C140" s="31">
        <f t="shared" si="69"/>
        <v>4</v>
      </c>
      <c r="D140" s="32">
        <f t="shared" si="69"/>
        <v>0</v>
      </c>
      <c r="E140" s="31" t="str">
        <f t="shared" si="70"/>
        <v xml:space="preserve">  </v>
      </c>
    </row>
    <row r="141" spans="2:9" x14ac:dyDescent="0.2">
      <c r="B141" s="31">
        <f t="shared" si="69"/>
        <v>18</v>
      </c>
      <c r="C141" s="31">
        <f t="shared" si="69"/>
        <v>5</v>
      </c>
      <c r="D141" s="32">
        <f t="shared" si="69"/>
        <v>0</v>
      </c>
      <c r="E141" s="31" t="str">
        <f t="shared" si="70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1">AX7</f>
        <v>10</v>
      </c>
      <c r="C144" s="31">
        <f t="shared" si="71"/>
        <v>4</v>
      </c>
      <c r="D144" s="32">
        <f t="shared" si="71"/>
        <v>9</v>
      </c>
      <c r="E144" s="31" t="str">
        <f t="shared" ref="E144:E152" si="72">IF(D144&lt;&gt;0,IF((D144-C144)=-1,"Birdie",IF((D144-C144)=-2,"Eagle",IF((D144-C144)=0,"Par",IF((D144-C144)=1,"bogey",IF((D144-C144)=2,"Double bogey","Other"))))),"  ")</f>
        <v>Other</v>
      </c>
      <c r="H144" s="33" t="s">
        <v>123</v>
      </c>
    </row>
    <row r="145" spans="2:9" x14ac:dyDescent="0.2">
      <c r="B145" s="31">
        <f t="shared" si="71"/>
        <v>11</v>
      </c>
      <c r="C145" s="31">
        <f t="shared" si="71"/>
        <v>4</v>
      </c>
      <c r="D145" s="32">
        <f t="shared" si="71"/>
        <v>7</v>
      </c>
      <c r="E145" s="31" t="str">
        <f t="shared" si="72"/>
        <v>Other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1"/>
        <v>12</v>
      </c>
      <c r="C146" s="31">
        <f t="shared" si="71"/>
        <v>3</v>
      </c>
      <c r="D146" s="32">
        <f t="shared" si="71"/>
        <v>4</v>
      </c>
      <c r="E146" s="31" t="str">
        <f t="shared" si="72"/>
        <v>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1"/>
        <v>13</v>
      </c>
      <c r="C147" s="31">
        <f t="shared" si="71"/>
        <v>4</v>
      </c>
      <c r="D147" s="32">
        <f t="shared" si="71"/>
        <v>8</v>
      </c>
      <c r="E147" s="31" t="str">
        <f t="shared" si="72"/>
        <v>Other</v>
      </c>
      <c r="H147" t="s">
        <v>9</v>
      </c>
      <c r="I147" s="25">
        <f>COUNTIF(E144:E152,"Par")</f>
        <v>0</v>
      </c>
    </row>
    <row r="148" spans="2:9" x14ac:dyDescent="0.2">
      <c r="B148" s="31">
        <f t="shared" si="71"/>
        <v>14</v>
      </c>
      <c r="C148" s="31">
        <f t="shared" si="71"/>
        <v>4</v>
      </c>
      <c r="D148" s="32">
        <f t="shared" si="71"/>
        <v>6</v>
      </c>
      <c r="E148" s="31" t="str">
        <f t="shared" si="72"/>
        <v>Double bogey</v>
      </c>
      <c r="H148" t="s">
        <v>125</v>
      </c>
      <c r="I148" s="25">
        <f>COUNTIF(E144:E152,"bogey")</f>
        <v>1</v>
      </c>
    </row>
    <row r="149" spans="2:9" x14ac:dyDescent="0.2">
      <c r="B149" s="31">
        <f t="shared" si="71"/>
        <v>15</v>
      </c>
      <c r="C149" s="31">
        <f t="shared" si="71"/>
        <v>3</v>
      </c>
      <c r="D149" s="32">
        <f t="shared" si="71"/>
        <v>5</v>
      </c>
      <c r="E149" s="31" t="str">
        <f t="shared" si="72"/>
        <v>Double bogey</v>
      </c>
      <c r="H149" t="s">
        <v>126</v>
      </c>
      <c r="I149" s="25">
        <f>COUNTIF(E144:E152,"Double bogey")</f>
        <v>4</v>
      </c>
    </row>
    <row r="150" spans="2:9" x14ac:dyDescent="0.2">
      <c r="B150" s="31">
        <f t="shared" si="71"/>
        <v>16</v>
      </c>
      <c r="C150" s="31">
        <f t="shared" si="71"/>
        <v>5</v>
      </c>
      <c r="D150" s="32">
        <f t="shared" si="71"/>
        <v>7</v>
      </c>
      <c r="E150" s="31" t="str">
        <f t="shared" si="72"/>
        <v>Double bogey</v>
      </c>
      <c r="H150" t="s">
        <v>12</v>
      </c>
      <c r="I150" s="25">
        <f>COUNTIF(E144:E152,"Other")</f>
        <v>4</v>
      </c>
    </row>
    <row r="151" spans="2:9" x14ac:dyDescent="0.2">
      <c r="B151" s="31">
        <f t="shared" si="71"/>
        <v>17</v>
      </c>
      <c r="C151" s="31">
        <f t="shared" si="71"/>
        <v>4</v>
      </c>
      <c r="D151" s="32">
        <f t="shared" si="71"/>
        <v>7</v>
      </c>
      <c r="E151" s="31" t="str">
        <f t="shared" si="72"/>
        <v>Other</v>
      </c>
    </row>
    <row r="152" spans="2:9" x14ac:dyDescent="0.2">
      <c r="B152" s="31">
        <f t="shared" si="71"/>
        <v>18</v>
      </c>
      <c r="C152" s="31">
        <f t="shared" si="71"/>
        <v>5</v>
      </c>
      <c r="D152" s="32">
        <f t="shared" si="71"/>
        <v>7</v>
      </c>
      <c r="E152" s="31" t="str">
        <f t="shared" si="72"/>
        <v>Double 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3">BD7</f>
        <v>1</v>
      </c>
      <c r="C155" s="31">
        <f t="shared" si="73"/>
        <v>4</v>
      </c>
      <c r="D155" s="32">
        <f t="shared" si="73"/>
        <v>5</v>
      </c>
      <c r="E155" s="31" t="str">
        <f t="shared" ref="E155:E163" si="74">IF(D155&lt;&gt;0,IF((D155-C155)=-1,"Birdie",IF((D155-C155)=-2,"Eagle",IF((D155-C155)=0,"Par",IF((D155-C155)=1,"bogey",IF((D155-C155)=2,"Double bogey","Other"))))),"  ")</f>
        <v>bogey</v>
      </c>
      <c r="H155" s="33" t="s">
        <v>123</v>
      </c>
    </row>
    <row r="156" spans="2:9" x14ac:dyDescent="0.2">
      <c r="B156" s="31">
        <f t="shared" si="73"/>
        <v>2</v>
      </c>
      <c r="C156" s="31">
        <f t="shared" si="73"/>
        <v>4</v>
      </c>
      <c r="D156" s="32">
        <f t="shared" si="73"/>
        <v>6</v>
      </c>
      <c r="E156" s="31" t="str">
        <f t="shared" si="74"/>
        <v>Double bogey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3"/>
        <v>3</v>
      </c>
      <c r="C157" s="31">
        <f t="shared" si="73"/>
        <v>4</v>
      </c>
      <c r="D157" s="32">
        <f t="shared" si="73"/>
        <v>5</v>
      </c>
      <c r="E157" s="31" t="str">
        <f t="shared" si="74"/>
        <v>bogey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3"/>
        <v>4</v>
      </c>
      <c r="C158" s="31">
        <f t="shared" si="73"/>
        <v>4</v>
      </c>
      <c r="D158" s="32">
        <f t="shared" si="73"/>
        <v>6</v>
      </c>
      <c r="E158" s="31" t="str">
        <f t="shared" si="74"/>
        <v>Double bogey</v>
      </c>
      <c r="H158" t="s">
        <v>9</v>
      </c>
      <c r="I158" s="25">
        <f>COUNTIF(E155:E163,"Par")</f>
        <v>0</v>
      </c>
    </row>
    <row r="159" spans="2:9" x14ac:dyDescent="0.2">
      <c r="B159" s="31">
        <f t="shared" si="73"/>
        <v>5</v>
      </c>
      <c r="C159" s="31">
        <f t="shared" si="73"/>
        <v>3</v>
      </c>
      <c r="D159" s="32">
        <f t="shared" si="73"/>
        <v>4</v>
      </c>
      <c r="E159" s="31" t="str">
        <f t="shared" si="74"/>
        <v>bogey</v>
      </c>
      <c r="H159" t="s">
        <v>125</v>
      </c>
      <c r="I159" s="25">
        <f>COUNTIF(E155:E163,"bogey")</f>
        <v>3</v>
      </c>
    </row>
    <row r="160" spans="2:9" x14ac:dyDescent="0.2">
      <c r="B160" s="31">
        <f t="shared" si="73"/>
        <v>6</v>
      </c>
      <c r="C160" s="31">
        <f t="shared" si="73"/>
        <v>4</v>
      </c>
      <c r="D160" s="32">
        <f t="shared" si="73"/>
        <v>6</v>
      </c>
      <c r="E160" s="31" t="str">
        <f t="shared" si="74"/>
        <v>Double bogey</v>
      </c>
      <c r="H160" t="s">
        <v>126</v>
      </c>
      <c r="I160" s="25">
        <f>COUNTIF(E155:E163,"Double bogey")</f>
        <v>6</v>
      </c>
    </row>
    <row r="161" spans="2:9" x14ac:dyDescent="0.2">
      <c r="B161" s="31">
        <f t="shared" si="73"/>
        <v>7</v>
      </c>
      <c r="C161" s="31">
        <f t="shared" si="73"/>
        <v>4</v>
      </c>
      <c r="D161" s="32">
        <f t="shared" si="73"/>
        <v>6</v>
      </c>
      <c r="E161" s="31" t="str">
        <f t="shared" si="74"/>
        <v>Double bogey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3"/>
        <v>8</v>
      </c>
      <c r="C162" s="31">
        <f t="shared" si="73"/>
        <v>3</v>
      </c>
      <c r="D162" s="32">
        <f t="shared" si="73"/>
        <v>5</v>
      </c>
      <c r="E162" s="31" t="str">
        <f t="shared" si="74"/>
        <v>Double bogey</v>
      </c>
    </row>
    <row r="163" spans="2:9" x14ac:dyDescent="0.2">
      <c r="B163" s="31">
        <f t="shared" si="73"/>
        <v>9</v>
      </c>
      <c r="C163" s="31">
        <f t="shared" si="73"/>
        <v>5</v>
      </c>
      <c r="D163" s="32">
        <f t="shared" si="73"/>
        <v>7</v>
      </c>
      <c r="E163" s="31" t="str">
        <f t="shared" si="74"/>
        <v>Double 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5">BJ7</f>
        <v>10</v>
      </c>
      <c r="C166" s="31">
        <f t="shared" si="75"/>
        <v>4</v>
      </c>
      <c r="D166" s="32">
        <f t="shared" si="75"/>
        <v>6</v>
      </c>
      <c r="E166" s="31" t="str">
        <f t="shared" ref="E166:E174" si="76">IF(D166&lt;&gt;0,IF((D166-C166)=-1,"Birdie",IF((D166-C166)=-2,"Eagle",IF((D166-C166)=0,"Par",IF((D166-C166)=1,"bogey",IF((D166-C166)=2,"Double bogey","Other"))))),"  ")</f>
        <v>Double bogey</v>
      </c>
      <c r="H166" s="33" t="s">
        <v>123</v>
      </c>
    </row>
    <row r="167" spans="2:9" x14ac:dyDescent="0.2">
      <c r="B167" s="31">
        <f t="shared" si="75"/>
        <v>11</v>
      </c>
      <c r="C167" s="31">
        <f t="shared" si="75"/>
        <v>4</v>
      </c>
      <c r="D167" s="32">
        <f t="shared" si="75"/>
        <v>6</v>
      </c>
      <c r="E167" s="31" t="str">
        <f t="shared" si="76"/>
        <v>Double bogey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5"/>
        <v>12</v>
      </c>
      <c r="C168" s="31">
        <f t="shared" si="75"/>
        <v>3</v>
      </c>
      <c r="D168" s="32">
        <f t="shared" si="75"/>
        <v>5</v>
      </c>
      <c r="E168" s="31" t="str">
        <f t="shared" si="76"/>
        <v>Double bogey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5"/>
        <v>13</v>
      </c>
      <c r="C169" s="31">
        <f t="shared" si="75"/>
        <v>4</v>
      </c>
      <c r="D169" s="32">
        <f t="shared" si="75"/>
        <v>7</v>
      </c>
      <c r="E169" s="31" t="str">
        <f t="shared" si="76"/>
        <v>Other</v>
      </c>
      <c r="H169" t="s">
        <v>9</v>
      </c>
      <c r="I169" s="25">
        <f>COUNTIF(E166:E174,"Par")</f>
        <v>0</v>
      </c>
    </row>
    <row r="170" spans="2:9" x14ac:dyDescent="0.2">
      <c r="B170" s="31">
        <f t="shared" si="75"/>
        <v>14</v>
      </c>
      <c r="C170" s="31">
        <f t="shared" si="75"/>
        <v>4</v>
      </c>
      <c r="D170" s="32">
        <f t="shared" si="75"/>
        <v>6</v>
      </c>
      <c r="E170" s="31" t="str">
        <f t="shared" si="76"/>
        <v>Double bogey</v>
      </c>
      <c r="H170" t="s">
        <v>125</v>
      </c>
      <c r="I170" s="25">
        <f>COUNTIF(E166:E174,"bogey")</f>
        <v>2</v>
      </c>
    </row>
    <row r="171" spans="2:9" x14ac:dyDescent="0.2">
      <c r="B171" s="31">
        <f t="shared" si="75"/>
        <v>15</v>
      </c>
      <c r="C171" s="31">
        <f t="shared" si="75"/>
        <v>3</v>
      </c>
      <c r="D171" s="32">
        <f t="shared" si="75"/>
        <v>4</v>
      </c>
      <c r="E171" s="31" t="str">
        <f t="shared" si="76"/>
        <v>bogey</v>
      </c>
      <c r="H171" t="s">
        <v>126</v>
      </c>
      <c r="I171" s="25">
        <f>COUNTIF(E166:E174,"Double bogey")</f>
        <v>5</v>
      </c>
    </row>
    <row r="172" spans="2:9" x14ac:dyDescent="0.2">
      <c r="B172" s="31">
        <f t="shared" si="75"/>
        <v>16</v>
      </c>
      <c r="C172" s="31">
        <f t="shared" si="75"/>
        <v>5</v>
      </c>
      <c r="D172" s="32">
        <f t="shared" si="75"/>
        <v>7</v>
      </c>
      <c r="E172" s="31" t="str">
        <f t="shared" si="76"/>
        <v>Double bogey</v>
      </c>
      <c r="H172" t="s">
        <v>12</v>
      </c>
      <c r="I172" s="25">
        <f>COUNTIF(E166:E174,"Other")</f>
        <v>2</v>
      </c>
    </row>
    <row r="173" spans="2:9" x14ac:dyDescent="0.2">
      <c r="B173" s="31">
        <f t="shared" si="75"/>
        <v>17</v>
      </c>
      <c r="C173" s="31">
        <f t="shared" si="75"/>
        <v>4</v>
      </c>
      <c r="D173" s="32">
        <f t="shared" si="75"/>
        <v>5</v>
      </c>
      <c r="E173" s="31" t="str">
        <f t="shared" si="76"/>
        <v>bogey</v>
      </c>
    </row>
    <row r="174" spans="2:9" x14ac:dyDescent="0.2">
      <c r="B174" s="31">
        <f t="shared" si="75"/>
        <v>18</v>
      </c>
      <c r="C174" s="31">
        <f t="shared" si="75"/>
        <v>5</v>
      </c>
      <c r="D174" s="32">
        <f t="shared" si="75"/>
        <v>8</v>
      </c>
      <c r="E174" s="31" t="str">
        <f t="shared" si="76"/>
        <v>Other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7">BP7</f>
        <v>1</v>
      </c>
      <c r="C177" s="31">
        <f t="shared" si="77"/>
        <v>4</v>
      </c>
      <c r="D177" s="32">
        <f t="shared" si="77"/>
        <v>6</v>
      </c>
      <c r="E177" s="31" t="str">
        <f t="shared" ref="E177:E185" si="78">IF(D177&lt;&gt;0,IF((D177-C177)=-1,"Birdie",IF((D177-C177)=-2,"Eagle",IF((D177-C177)=0,"Par",IF((D177-C177)=1,"bogey",IF((D177-C177)=2,"Double bogey","Other"))))),"  ")</f>
        <v>Double bogey</v>
      </c>
      <c r="H177" s="33" t="s">
        <v>123</v>
      </c>
    </row>
    <row r="178" spans="2:9" x14ac:dyDescent="0.2">
      <c r="B178" s="31">
        <f t="shared" si="77"/>
        <v>2</v>
      </c>
      <c r="C178" s="31">
        <f t="shared" si="77"/>
        <v>4</v>
      </c>
      <c r="D178" s="32">
        <f t="shared" si="77"/>
        <v>6</v>
      </c>
      <c r="E178" s="31" t="str">
        <f t="shared" si="78"/>
        <v>Double bogey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7"/>
        <v>3</v>
      </c>
      <c r="C179" s="31">
        <f t="shared" si="77"/>
        <v>4</v>
      </c>
      <c r="D179" s="32">
        <f t="shared" si="77"/>
        <v>6</v>
      </c>
      <c r="E179" s="31" t="str">
        <f t="shared" si="78"/>
        <v>Double 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7"/>
        <v>4</v>
      </c>
      <c r="C180" s="31">
        <f t="shared" si="77"/>
        <v>4</v>
      </c>
      <c r="D180" s="32">
        <f t="shared" si="77"/>
        <v>4</v>
      </c>
      <c r="E180" s="31" t="str">
        <f t="shared" si="78"/>
        <v>Par</v>
      </c>
      <c r="H180" t="s">
        <v>9</v>
      </c>
      <c r="I180" s="25">
        <f>COUNTIF(E177:E185,"Par")</f>
        <v>1</v>
      </c>
    </row>
    <row r="181" spans="2:9" x14ac:dyDescent="0.2">
      <c r="B181" s="31">
        <f t="shared" si="77"/>
        <v>5</v>
      </c>
      <c r="C181" s="31">
        <f t="shared" si="77"/>
        <v>3</v>
      </c>
      <c r="D181" s="32">
        <f t="shared" si="77"/>
        <v>7</v>
      </c>
      <c r="E181" s="31" t="str">
        <f t="shared" si="78"/>
        <v>Other</v>
      </c>
      <c r="H181" t="s">
        <v>125</v>
      </c>
      <c r="I181" s="25">
        <f>COUNTIF(E177:E185,"bogey")</f>
        <v>1</v>
      </c>
    </row>
    <row r="182" spans="2:9" x14ac:dyDescent="0.2">
      <c r="B182" s="31">
        <f t="shared" si="77"/>
        <v>6</v>
      </c>
      <c r="C182" s="31">
        <f t="shared" si="77"/>
        <v>4</v>
      </c>
      <c r="D182" s="32">
        <f t="shared" si="77"/>
        <v>7</v>
      </c>
      <c r="E182" s="31" t="str">
        <f t="shared" si="78"/>
        <v>Other</v>
      </c>
      <c r="H182" t="s">
        <v>126</v>
      </c>
      <c r="I182" s="25">
        <f>COUNTIF(E177:E185,"Double bogey")</f>
        <v>3</v>
      </c>
    </row>
    <row r="183" spans="2:9" x14ac:dyDescent="0.2">
      <c r="B183" s="31">
        <f t="shared" si="77"/>
        <v>7</v>
      </c>
      <c r="C183" s="31">
        <f t="shared" si="77"/>
        <v>4</v>
      </c>
      <c r="D183" s="32">
        <f t="shared" si="77"/>
        <v>7</v>
      </c>
      <c r="E183" s="31" t="str">
        <f t="shared" si="78"/>
        <v>Other</v>
      </c>
      <c r="H183" t="s">
        <v>12</v>
      </c>
      <c r="I183" s="25">
        <f>COUNTIF(E177:E185,"Other")</f>
        <v>4</v>
      </c>
    </row>
    <row r="184" spans="2:9" x14ac:dyDescent="0.2">
      <c r="B184" s="31">
        <f t="shared" si="77"/>
        <v>8</v>
      </c>
      <c r="C184" s="31">
        <f t="shared" si="77"/>
        <v>3</v>
      </c>
      <c r="D184" s="32">
        <f t="shared" si="77"/>
        <v>4</v>
      </c>
      <c r="E184" s="31" t="str">
        <f t="shared" si="78"/>
        <v>bogey</v>
      </c>
    </row>
    <row r="185" spans="2:9" x14ac:dyDescent="0.2">
      <c r="B185" s="31">
        <f t="shared" si="77"/>
        <v>9</v>
      </c>
      <c r="C185" s="31">
        <f t="shared" si="77"/>
        <v>5</v>
      </c>
      <c r="D185" s="32">
        <f t="shared" si="77"/>
        <v>8</v>
      </c>
      <c r="E185" s="31" t="str">
        <f t="shared" si="78"/>
        <v>Other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9">BV7</f>
        <v>10</v>
      </c>
      <c r="C188" s="31">
        <f t="shared" si="79"/>
        <v>4</v>
      </c>
      <c r="D188" s="32">
        <f t="shared" si="79"/>
        <v>0</v>
      </c>
      <c r="E188" s="31" t="str">
        <f t="shared" ref="E188:E196" si="80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79"/>
        <v>11</v>
      </c>
      <c r="C189" s="31">
        <f t="shared" si="79"/>
        <v>4</v>
      </c>
      <c r="D189" s="32">
        <f t="shared" si="79"/>
        <v>0</v>
      </c>
      <c r="E189" s="31" t="str">
        <f t="shared" si="80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9"/>
        <v>12</v>
      </c>
      <c r="C190" s="31">
        <f t="shared" si="79"/>
        <v>3</v>
      </c>
      <c r="D190" s="32">
        <f t="shared" si="79"/>
        <v>0</v>
      </c>
      <c r="E190" s="31" t="str">
        <f t="shared" si="80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9"/>
        <v>13</v>
      </c>
      <c r="C191" s="31">
        <f t="shared" si="79"/>
        <v>4</v>
      </c>
      <c r="D191" s="32">
        <f t="shared" si="79"/>
        <v>0</v>
      </c>
      <c r="E191" s="31" t="str">
        <f t="shared" si="80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79"/>
        <v>14</v>
      </c>
      <c r="C192" s="31">
        <f t="shared" si="79"/>
        <v>4</v>
      </c>
      <c r="D192" s="32">
        <f t="shared" si="79"/>
        <v>0</v>
      </c>
      <c r="E192" s="31" t="str">
        <f t="shared" si="80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79"/>
        <v>15</v>
      </c>
      <c r="C193" s="31">
        <f t="shared" si="79"/>
        <v>3</v>
      </c>
      <c r="D193" s="32">
        <f t="shared" si="79"/>
        <v>0</v>
      </c>
      <c r="E193" s="31" t="str">
        <f t="shared" si="80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79"/>
        <v>16</v>
      </c>
      <c r="C194" s="31">
        <f t="shared" si="79"/>
        <v>5</v>
      </c>
      <c r="D194" s="32">
        <f t="shared" si="79"/>
        <v>0</v>
      </c>
      <c r="E194" s="31" t="str">
        <f t="shared" si="80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9"/>
        <v>17</v>
      </c>
      <c r="C195" s="31">
        <f t="shared" si="79"/>
        <v>4</v>
      </c>
      <c r="D195" s="32">
        <f t="shared" si="79"/>
        <v>0</v>
      </c>
      <c r="E195" s="31" t="str">
        <f t="shared" si="80"/>
        <v xml:space="preserve">  </v>
      </c>
    </row>
    <row r="196" spans="2:9" x14ac:dyDescent="0.2">
      <c r="B196" s="31">
        <f t="shared" si="79"/>
        <v>18</v>
      </c>
      <c r="C196" s="31">
        <f t="shared" si="79"/>
        <v>5</v>
      </c>
      <c r="D196" s="32">
        <f t="shared" si="79"/>
        <v>0</v>
      </c>
      <c r="E196" s="31" t="str">
        <f t="shared" si="80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1">CB7</f>
        <v>1</v>
      </c>
      <c r="C199" s="31">
        <f t="shared" si="81"/>
        <v>4</v>
      </c>
      <c r="D199" s="32">
        <f t="shared" si="81"/>
        <v>5</v>
      </c>
      <c r="E199" s="31" t="str">
        <f t="shared" ref="E199:E207" si="82">IF(D199&lt;&gt;0,IF((D199-C199)=-1,"Birdie",IF((D199-C199)=-2,"Eagle",IF((D199-C199)=0,"Par",IF((D199-C199)=1,"bogey",IF((D199-C199)=2,"Double bogey","Other"))))),"  ")</f>
        <v>bogey</v>
      </c>
      <c r="H199" s="33" t="s">
        <v>123</v>
      </c>
    </row>
    <row r="200" spans="2:9" x14ac:dyDescent="0.2">
      <c r="B200" s="31">
        <f t="shared" si="81"/>
        <v>2</v>
      </c>
      <c r="C200" s="31">
        <f t="shared" si="81"/>
        <v>4</v>
      </c>
      <c r="D200" s="32">
        <f t="shared" si="81"/>
        <v>6</v>
      </c>
      <c r="E200" s="31" t="str">
        <f t="shared" si="82"/>
        <v>Double bogey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1"/>
        <v>3</v>
      </c>
      <c r="C201" s="31">
        <f t="shared" si="81"/>
        <v>4</v>
      </c>
      <c r="D201" s="32">
        <f t="shared" si="81"/>
        <v>4</v>
      </c>
      <c r="E201" s="31" t="str">
        <f t="shared" si="82"/>
        <v>Par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1"/>
        <v>4</v>
      </c>
      <c r="C202" s="31">
        <f t="shared" si="81"/>
        <v>4</v>
      </c>
      <c r="D202" s="32">
        <f t="shared" si="81"/>
        <v>4</v>
      </c>
      <c r="E202" s="31" t="str">
        <f t="shared" si="82"/>
        <v>Par</v>
      </c>
      <c r="H202" t="s">
        <v>9</v>
      </c>
      <c r="I202" s="25">
        <f>COUNTIF(E199:E207,"Par")</f>
        <v>3</v>
      </c>
    </row>
    <row r="203" spans="2:9" x14ac:dyDescent="0.2">
      <c r="B203" s="31">
        <f t="shared" si="81"/>
        <v>5</v>
      </c>
      <c r="C203" s="31">
        <f t="shared" si="81"/>
        <v>3</v>
      </c>
      <c r="D203" s="32">
        <f t="shared" si="81"/>
        <v>4</v>
      </c>
      <c r="E203" s="31" t="str">
        <f t="shared" si="82"/>
        <v>bogey</v>
      </c>
      <c r="H203" t="s">
        <v>125</v>
      </c>
      <c r="I203" s="25">
        <f>COUNTIF(E199:E207,"bogey")</f>
        <v>5</v>
      </c>
    </row>
    <row r="204" spans="2:9" x14ac:dyDescent="0.2">
      <c r="B204" s="31">
        <f t="shared" si="81"/>
        <v>6</v>
      </c>
      <c r="C204" s="31">
        <f t="shared" si="81"/>
        <v>4</v>
      </c>
      <c r="D204" s="32">
        <f t="shared" si="81"/>
        <v>4</v>
      </c>
      <c r="E204" s="31" t="str">
        <f t="shared" si="82"/>
        <v>Par</v>
      </c>
      <c r="H204" t="s">
        <v>126</v>
      </c>
      <c r="I204" s="25">
        <f>COUNTIF(E199:E207,"Double bogey")</f>
        <v>1</v>
      </c>
    </row>
    <row r="205" spans="2:9" x14ac:dyDescent="0.2">
      <c r="B205" s="31">
        <f t="shared" si="81"/>
        <v>7</v>
      </c>
      <c r="C205" s="31">
        <f t="shared" si="81"/>
        <v>4</v>
      </c>
      <c r="D205" s="32">
        <f t="shared" si="81"/>
        <v>5</v>
      </c>
      <c r="E205" s="31" t="str">
        <f t="shared" si="82"/>
        <v>bogey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1"/>
        <v>8</v>
      </c>
      <c r="C206" s="31">
        <f t="shared" si="81"/>
        <v>3</v>
      </c>
      <c r="D206" s="32">
        <f t="shared" si="81"/>
        <v>4</v>
      </c>
      <c r="E206" s="31" t="str">
        <f t="shared" si="82"/>
        <v>bogey</v>
      </c>
    </row>
    <row r="207" spans="2:9" x14ac:dyDescent="0.2">
      <c r="B207" s="31">
        <f t="shared" si="81"/>
        <v>9</v>
      </c>
      <c r="C207" s="31">
        <f t="shared" si="81"/>
        <v>5</v>
      </c>
      <c r="D207" s="32">
        <f t="shared" si="81"/>
        <v>6</v>
      </c>
      <c r="E207" s="31" t="str">
        <f t="shared" si="82"/>
        <v>bogey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3">CH7</f>
        <v>10</v>
      </c>
      <c r="C210" s="31">
        <f t="shared" si="83"/>
        <v>4</v>
      </c>
      <c r="D210" s="32">
        <f t="shared" si="83"/>
        <v>7</v>
      </c>
      <c r="E210" s="31" t="str">
        <f t="shared" ref="E210:E218" si="84">IF(D210&lt;&gt;0,IF((D210-C210)=-1,"Birdie",IF((D210-C210)=-2,"Eagle",IF((D210-C210)=0,"Par",IF((D210-C210)=1,"bogey",IF((D210-C210)=2,"Double bogey","Other"))))),"  ")</f>
        <v>Other</v>
      </c>
      <c r="H210" s="33" t="s">
        <v>123</v>
      </c>
    </row>
    <row r="211" spans="2:9" x14ac:dyDescent="0.2">
      <c r="B211" s="31">
        <f t="shared" si="83"/>
        <v>11</v>
      </c>
      <c r="C211" s="31">
        <f t="shared" si="83"/>
        <v>4</v>
      </c>
      <c r="D211" s="32">
        <f t="shared" si="83"/>
        <v>6</v>
      </c>
      <c r="E211" s="31" t="str">
        <f t="shared" si="84"/>
        <v>Double bogey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3"/>
        <v>12</v>
      </c>
      <c r="C212" s="31">
        <f t="shared" si="83"/>
        <v>3</v>
      </c>
      <c r="D212" s="32">
        <f t="shared" si="83"/>
        <v>5</v>
      </c>
      <c r="E212" s="31" t="str">
        <f t="shared" si="84"/>
        <v>Double 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3"/>
        <v>13</v>
      </c>
      <c r="C213" s="31">
        <f t="shared" si="83"/>
        <v>4</v>
      </c>
      <c r="D213" s="32">
        <f t="shared" si="83"/>
        <v>6</v>
      </c>
      <c r="E213" s="31" t="str">
        <f t="shared" si="84"/>
        <v>Double bogey</v>
      </c>
      <c r="H213" t="s">
        <v>9</v>
      </c>
      <c r="I213" s="25">
        <f>COUNTIF(E210:E218,"Par")</f>
        <v>0</v>
      </c>
    </row>
    <row r="214" spans="2:9" x14ac:dyDescent="0.2">
      <c r="B214" s="31">
        <f t="shared" si="83"/>
        <v>14</v>
      </c>
      <c r="C214" s="31">
        <f t="shared" si="83"/>
        <v>4</v>
      </c>
      <c r="D214" s="32">
        <f t="shared" si="83"/>
        <v>8</v>
      </c>
      <c r="E214" s="31" t="str">
        <f t="shared" si="84"/>
        <v>Other</v>
      </c>
      <c r="H214" t="s">
        <v>125</v>
      </c>
      <c r="I214" s="25">
        <f>COUNTIF(E210:E218,"bogey")</f>
        <v>2</v>
      </c>
    </row>
    <row r="215" spans="2:9" x14ac:dyDescent="0.2">
      <c r="B215" s="31">
        <f t="shared" si="83"/>
        <v>15</v>
      </c>
      <c r="C215" s="31">
        <f t="shared" si="83"/>
        <v>3</v>
      </c>
      <c r="D215" s="32">
        <f t="shared" si="83"/>
        <v>4</v>
      </c>
      <c r="E215" s="31" t="str">
        <f t="shared" si="84"/>
        <v>bogey</v>
      </c>
      <c r="H215" t="s">
        <v>126</v>
      </c>
      <c r="I215" s="25">
        <f>COUNTIF(E210:E218,"Double bogey")</f>
        <v>3</v>
      </c>
    </row>
    <row r="216" spans="2:9" x14ac:dyDescent="0.2">
      <c r="B216" s="31">
        <f t="shared" si="83"/>
        <v>16</v>
      </c>
      <c r="C216" s="31">
        <f t="shared" si="83"/>
        <v>5</v>
      </c>
      <c r="D216" s="32">
        <f t="shared" si="83"/>
        <v>9</v>
      </c>
      <c r="E216" s="31" t="str">
        <f t="shared" si="84"/>
        <v>Other</v>
      </c>
      <c r="H216" t="s">
        <v>12</v>
      </c>
      <c r="I216" s="25">
        <f>COUNTIF(E210:E218,"Other")</f>
        <v>4</v>
      </c>
    </row>
    <row r="217" spans="2:9" x14ac:dyDescent="0.2">
      <c r="B217" s="31">
        <f t="shared" si="83"/>
        <v>17</v>
      </c>
      <c r="C217" s="31">
        <f t="shared" si="83"/>
        <v>4</v>
      </c>
      <c r="D217" s="32">
        <f t="shared" si="83"/>
        <v>5</v>
      </c>
      <c r="E217" s="31" t="str">
        <f t="shared" si="84"/>
        <v>bogey</v>
      </c>
    </row>
    <row r="218" spans="2:9" x14ac:dyDescent="0.2">
      <c r="B218" s="31">
        <f t="shared" si="83"/>
        <v>18</v>
      </c>
      <c r="C218" s="31">
        <f t="shared" si="83"/>
        <v>5</v>
      </c>
      <c r="D218" s="32">
        <f t="shared" si="83"/>
        <v>9</v>
      </c>
      <c r="E218" s="31" t="str">
        <f t="shared" si="84"/>
        <v>Other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N218"/>
  <sheetViews>
    <sheetView topLeftCell="AQ89" workbookViewId="0">
      <selection activeCell="L49" sqref="K29:L4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>
        <v>8</v>
      </c>
      <c r="E7" s="15">
        <f t="shared" ref="E7:E15" si="1">IF((D7-C7)&gt;3,C7+3,D7)</f>
        <v>7</v>
      </c>
      <c r="F7" s="2">
        <v>0.5</v>
      </c>
      <c r="G7" s="9"/>
      <c r="H7" s="14">
        <f>VLOOKUP(I5,Week,6)</f>
        <v>1</v>
      </c>
      <c r="I7" s="15">
        <f t="shared" ref="I7:I15" si="2">VLOOKUP(H7,Holes,2)</f>
        <v>4</v>
      </c>
      <c r="J7" s="15">
        <v>7</v>
      </c>
      <c r="K7" s="15">
        <f t="shared" ref="K7:K15" si="3">IF((J7-I7)&gt;3,I7+3,J7)</f>
        <v>7</v>
      </c>
      <c r="L7" s="2">
        <v>1</v>
      </c>
      <c r="M7" s="9"/>
      <c r="N7" s="14">
        <f>VLOOKUP(O5,Week,6)</f>
        <v>10</v>
      </c>
      <c r="O7" s="15">
        <f t="shared" ref="O7:O15" si="4">VLOOKUP(N7,Holes,2)</f>
        <v>4</v>
      </c>
      <c r="P7" s="15">
        <v>6</v>
      </c>
      <c r="Q7" s="15">
        <f t="shared" ref="Q7:Q15" si="5">IF((P7-O7)&gt;3,O7+3,P7)</f>
        <v>6</v>
      </c>
      <c r="R7" s="2">
        <v>0.5</v>
      </c>
      <c r="S7" s="9"/>
      <c r="T7" s="14">
        <f>VLOOKUP(U5,Week,6)</f>
        <v>10</v>
      </c>
      <c r="U7" s="15">
        <f t="shared" ref="U7:U15" si="6">VLOOKUP(T7,Holes,2)</f>
        <v>4</v>
      </c>
      <c r="V7" s="15">
        <v>8</v>
      </c>
      <c r="W7" s="15">
        <f t="shared" ref="W7:W15" si="7">IF((V7-U7)&gt;3,U7+3,V7)</f>
        <v>7</v>
      </c>
      <c r="X7" s="2"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8</v>
      </c>
      <c r="AC7" s="15">
        <f t="shared" ref="AC7:AC15" si="9">IF((AB7-AA7)&gt;3,AA7+3,AB7)</f>
        <v>7</v>
      </c>
      <c r="AD7" s="2"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8</v>
      </c>
      <c r="AI7" s="15">
        <f t="shared" ref="AI7:AI15" si="11">IF((AH7-AG7)&gt;3,AG7+3,AH7)</f>
        <v>7</v>
      </c>
      <c r="AJ7" s="2">
        <v>0.5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8</v>
      </c>
      <c r="BG7" s="15">
        <f t="shared" ref="BG7:BG15" si="19">IF((BF7-BE7)&gt;3,BE7+3,BF7)</f>
        <v>7</v>
      </c>
      <c r="BH7" s="2"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8</v>
      </c>
      <c r="BM7" s="15">
        <f t="shared" ref="BM7:BM15" si="21">IF((BL7-BK7)&gt;3,BK7+3,BL7)</f>
        <v>7</v>
      </c>
      <c r="BN7" s="2">
        <v>0.5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9</v>
      </c>
      <c r="BS7" s="15">
        <f t="shared" ref="BS7:BS15" si="23">IF((BR7-BQ7)&gt;3,BQ7+3,BR7)</f>
        <v>7</v>
      </c>
      <c r="BT7" s="2"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8</v>
      </c>
      <c r="BY7" s="15">
        <f t="shared" ref="BY7:BY15" si="25">IF((BX7-BW7)&gt;3,BW7+3,BX7)</f>
        <v>7</v>
      </c>
      <c r="BZ7" s="2"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>
        <v>8</v>
      </c>
      <c r="CK7" s="15">
        <f t="shared" ref="CK7:CK15" si="29">IF((CJ7-CI7)&gt;3,CI7+3,CJ7)</f>
        <v>7</v>
      </c>
      <c r="CL7" s="2"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>
        <v>7</v>
      </c>
      <c r="E8" s="15">
        <f t="shared" si="1"/>
        <v>7</v>
      </c>
      <c r="F8" s="2">
        <v>1</v>
      </c>
      <c r="G8" s="9"/>
      <c r="H8" s="16">
        <f t="shared" ref="H8:H15" si="31">+H7+1</f>
        <v>2</v>
      </c>
      <c r="I8" s="15">
        <f t="shared" si="2"/>
        <v>4</v>
      </c>
      <c r="J8" s="15">
        <v>9</v>
      </c>
      <c r="K8" s="15">
        <f t="shared" si="3"/>
        <v>7</v>
      </c>
      <c r="L8" s="2">
        <v>0</v>
      </c>
      <c r="M8" s="9"/>
      <c r="N8" s="16">
        <f t="shared" ref="N8:N15" si="32">+N7+1</f>
        <v>11</v>
      </c>
      <c r="O8" s="15">
        <f t="shared" si="4"/>
        <v>4</v>
      </c>
      <c r="P8" s="15">
        <v>10</v>
      </c>
      <c r="Q8" s="15">
        <f t="shared" si="5"/>
        <v>7</v>
      </c>
      <c r="R8" s="2">
        <v>0</v>
      </c>
      <c r="S8" s="9"/>
      <c r="T8" s="16">
        <f t="shared" ref="T8:T15" si="33">+T7+1</f>
        <v>11</v>
      </c>
      <c r="U8" s="15">
        <f t="shared" si="6"/>
        <v>4</v>
      </c>
      <c r="V8" s="15">
        <v>9</v>
      </c>
      <c r="W8" s="15">
        <f t="shared" si="7"/>
        <v>7</v>
      </c>
      <c r="X8" s="2">
        <v>0</v>
      </c>
      <c r="Y8" s="9"/>
      <c r="Z8" s="16">
        <f t="shared" ref="Z8:Z15" si="34">+Z7+1</f>
        <v>2</v>
      </c>
      <c r="AA8" s="15">
        <f t="shared" si="8"/>
        <v>4</v>
      </c>
      <c r="AB8" s="15">
        <v>9</v>
      </c>
      <c r="AC8" s="15">
        <f t="shared" si="9"/>
        <v>7</v>
      </c>
      <c r="AD8" s="2">
        <v>0.5</v>
      </c>
      <c r="AE8" s="9"/>
      <c r="AF8" s="16">
        <f t="shared" ref="AF8:AF15" si="35">+AF7+1</f>
        <v>11</v>
      </c>
      <c r="AG8" s="15">
        <f t="shared" si="10"/>
        <v>4</v>
      </c>
      <c r="AH8" s="15">
        <v>7</v>
      </c>
      <c r="AI8" s="15">
        <f t="shared" si="11"/>
        <v>7</v>
      </c>
      <c r="AJ8" s="2">
        <v>0.5</v>
      </c>
      <c r="AK8" s="9"/>
      <c r="AL8" s="16">
        <f t="shared" ref="AL8:AL15" si="36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>
        <v>9</v>
      </c>
      <c r="BG8" s="15">
        <f t="shared" si="19"/>
        <v>7</v>
      </c>
      <c r="BH8" s="2"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8</v>
      </c>
      <c r="BM8" s="15">
        <f t="shared" si="21"/>
        <v>7</v>
      </c>
      <c r="BN8" s="2">
        <v>0.5</v>
      </c>
      <c r="BO8" s="9"/>
      <c r="BP8" s="16">
        <f t="shared" ref="BP8:BP15" si="41">+BP7+1</f>
        <v>2</v>
      </c>
      <c r="BQ8" s="15">
        <f t="shared" si="22"/>
        <v>4</v>
      </c>
      <c r="BR8" s="15">
        <v>8</v>
      </c>
      <c r="BS8" s="15">
        <f t="shared" si="23"/>
        <v>7</v>
      </c>
      <c r="BT8" s="2">
        <v>0.5</v>
      </c>
      <c r="BU8" s="9"/>
      <c r="BV8" s="16">
        <f t="shared" ref="BV8:BV15" si="42">+BV7+1</f>
        <v>11</v>
      </c>
      <c r="BW8" s="15">
        <f t="shared" si="24"/>
        <v>4</v>
      </c>
      <c r="BX8" s="15">
        <v>6</v>
      </c>
      <c r="BY8" s="15">
        <f t="shared" si="25"/>
        <v>6</v>
      </c>
      <c r="BZ8" s="2">
        <v>0.5</v>
      </c>
      <c r="CA8" s="9"/>
      <c r="CB8" s="16">
        <f t="shared" ref="CB8:CB15" si="43">+CB7+1</f>
        <v>2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11</v>
      </c>
      <c r="CI8" s="15">
        <f t="shared" si="28"/>
        <v>4</v>
      </c>
      <c r="CJ8" s="15">
        <v>8</v>
      </c>
      <c r="CK8" s="15">
        <f t="shared" si="29"/>
        <v>7</v>
      </c>
      <c r="CL8" s="2"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>
        <v>6</v>
      </c>
      <c r="E9" s="15">
        <f t="shared" si="1"/>
        <v>6</v>
      </c>
      <c r="F9" s="2">
        <v>0</v>
      </c>
      <c r="G9" s="9"/>
      <c r="H9" s="16">
        <f t="shared" si="31"/>
        <v>3</v>
      </c>
      <c r="I9" s="15">
        <f t="shared" si="2"/>
        <v>4</v>
      </c>
      <c r="J9" s="15">
        <v>7</v>
      </c>
      <c r="K9" s="15">
        <f t="shared" si="3"/>
        <v>7</v>
      </c>
      <c r="L9" s="2">
        <v>0</v>
      </c>
      <c r="M9" s="9"/>
      <c r="N9" s="16">
        <f t="shared" si="32"/>
        <v>12</v>
      </c>
      <c r="O9" s="15">
        <f t="shared" si="4"/>
        <v>3</v>
      </c>
      <c r="P9" s="15">
        <v>6</v>
      </c>
      <c r="Q9" s="15">
        <f t="shared" si="5"/>
        <v>6</v>
      </c>
      <c r="R9" s="2">
        <v>0.5</v>
      </c>
      <c r="S9" s="9"/>
      <c r="T9" s="16">
        <f t="shared" si="33"/>
        <v>12</v>
      </c>
      <c r="U9" s="15">
        <f t="shared" si="6"/>
        <v>3</v>
      </c>
      <c r="V9" s="15">
        <v>5</v>
      </c>
      <c r="W9" s="15">
        <f t="shared" si="7"/>
        <v>5</v>
      </c>
      <c r="X9" s="2">
        <v>0.5</v>
      </c>
      <c r="Y9" s="9"/>
      <c r="Z9" s="16">
        <f t="shared" si="34"/>
        <v>3</v>
      </c>
      <c r="AA9" s="15">
        <f t="shared" si="8"/>
        <v>4</v>
      </c>
      <c r="AB9" s="15">
        <v>6</v>
      </c>
      <c r="AC9" s="15">
        <f t="shared" si="9"/>
        <v>6</v>
      </c>
      <c r="AD9" s="2">
        <v>1</v>
      </c>
      <c r="AE9" s="9"/>
      <c r="AF9" s="16">
        <f t="shared" si="35"/>
        <v>12</v>
      </c>
      <c r="AG9" s="15">
        <f t="shared" si="10"/>
        <v>3</v>
      </c>
      <c r="AH9" s="15">
        <v>7</v>
      </c>
      <c r="AI9" s="15">
        <f t="shared" si="11"/>
        <v>6</v>
      </c>
      <c r="AJ9" s="2">
        <v>0</v>
      </c>
      <c r="AK9" s="9"/>
      <c r="AL9" s="16">
        <f t="shared" si="36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>
        <v>7</v>
      </c>
      <c r="BG9" s="15">
        <f t="shared" si="19"/>
        <v>7</v>
      </c>
      <c r="BH9" s="2">
        <v>0</v>
      </c>
      <c r="BI9" s="9"/>
      <c r="BJ9" s="16">
        <f t="shared" si="40"/>
        <v>12</v>
      </c>
      <c r="BK9" s="15">
        <f t="shared" si="20"/>
        <v>3</v>
      </c>
      <c r="BL9" s="15">
        <v>6</v>
      </c>
      <c r="BM9" s="15">
        <f t="shared" si="21"/>
        <v>6</v>
      </c>
      <c r="BN9" s="2">
        <v>0</v>
      </c>
      <c r="BO9" s="9"/>
      <c r="BP9" s="16">
        <f t="shared" si="41"/>
        <v>3</v>
      </c>
      <c r="BQ9" s="15">
        <f t="shared" si="22"/>
        <v>4</v>
      </c>
      <c r="BR9" s="15">
        <v>8</v>
      </c>
      <c r="BS9" s="15">
        <f t="shared" si="23"/>
        <v>7</v>
      </c>
      <c r="BT9" s="2">
        <v>0</v>
      </c>
      <c r="BU9" s="9"/>
      <c r="BV9" s="16">
        <f t="shared" si="42"/>
        <v>12</v>
      </c>
      <c r="BW9" s="15">
        <f t="shared" si="24"/>
        <v>3</v>
      </c>
      <c r="BX9" s="15">
        <v>7</v>
      </c>
      <c r="BY9" s="15">
        <f t="shared" si="25"/>
        <v>6</v>
      </c>
      <c r="BZ9" s="2">
        <v>0.5</v>
      </c>
      <c r="CA9" s="9"/>
      <c r="CB9" s="16">
        <f t="shared" si="43"/>
        <v>3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12</v>
      </c>
      <c r="CI9" s="15">
        <f t="shared" si="28"/>
        <v>3</v>
      </c>
      <c r="CJ9" s="15">
        <v>4</v>
      </c>
      <c r="CK9" s="15">
        <f t="shared" si="29"/>
        <v>4</v>
      </c>
      <c r="CL9" s="2">
        <v>1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>
        <v>9</v>
      </c>
      <c r="E10" s="15">
        <f t="shared" si="1"/>
        <v>7</v>
      </c>
      <c r="F10" s="2">
        <v>0</v>
      </c>
      <c r="G10" s="9"/>
      <c r="H10" s="16">
        <f t="shared" si="31"/>
        <v>4</v>
      </c>
      <c r="I10" s="15">
        <f t="shared" si="2"/>
        <v>4</v>
      </c>
      <c r="J10" s="15">
        <v>7</v>
      </c>
      <c r="K10" s="15">
        <f t="shared" si="3"/>
        <v>7</v>
      </c>
      <c r="L10" s="2">
        <v>0.5</v>
      </c>
      <c r="M10" s="9"/>
      <c r="N10" s="16">
        <f t="shared" si="32"/>
        <v>13</v>
      </c>
      <c r="O10" s="15">
        <f t="shared" si="4"/>
        <v>4</v>
      </c>
      <c r="P10" s="15">
        <v>6</v>
      </c>
      <c r="Q10" s="15">
        <f t="shared" si="5"/>
        <v>6</v>
      </c>
      <c r="R10" s="2">
        <v>1</v>
      </c>
      <c r="S10" s="9"/>
      <c r="T10" s="16">
        <f t="shared" si="33"/>
        <v>13</v>
      </c>
      <c r="U10" s="15">
        <f t="shared" si="6"/>
        <v>4</v>
      </c>
      <c r="V10" s="15">
        <v>7</v>
      </c>
      <c r="W10" s="15">
        <f t="shared" si="7"/>
        <v>7</v>
      </c>
      <c r="X10" s="2">
        <v>0.5</v>
      </c>
      <c r="Y10" s="9"/>
      <c r="Z10" s="16">
        <f t="shared" si="34"/>
        <v>4</v>
      </c>
      <c r="AA10" s="15">
        <f t="shared" si="8"/>
        <v>4</v>
      </c>
      <c r="AB10" s="15">
        <v>6</v>
      </c>
      <c r="AC10" s="15">
        <f t="shared" si="9"/>
        <v>6</v>
      </c>
      <c r="AD10" s="2">
        <v>0</v>
      </c>
      <c r="AE10" s="9"/>
      <c r="AF10" s="16">
        <f t="shared" si="35"/>
        <v>13</v>
      </c>
      <c r="AG10" s="15">
        <f t="shared" si="10"/>
        <v>4</v>
      </c>
      <c r="AH10" s="15">
        <v>6</v>
      </c>
      <c r="AI10" s="15">
        <f t="shared" si="11"/>
        <v>6</v>
      </c>
      <c r="AJ10" s="2">
        <v>1</v>
      </c>
      <c r="AK10" s="9"/>
      <c r="AL10" s="16">
        <f t="shared" si="36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>
        <v>9</v>
      </c>
      <c r="BG10" s="15">
        <f t="shared" si="19"/>
        <v>7</v>
      </c>
      <c r="BH10" s="2">
        <v>0</v>
      </c>
      <c r="BI10" s="9"/>
      <c r="BJ10" s="16">
        <f t="shared" si="40"/>
        <v>13</v>
      </c>
      <c r="BK10" s="15">
        <f t="shared" si="20"/>
        <v>4</v>
      </c>
      <c r="BL10" s="15">
        <v>6</v>
      </c>
      <c r="BM10" s="15">
        <f t="shared" si="21"/>
        <v>6</v>
      </c>
      <c r="BN10" s="2">
        <v>1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1</v>
      </c>
      <c r="BU10" s="9"/>
      <c r="BV10" s="16">
        <f t="shared" si="42"/>
        <v>13</v>
      </c>
      <c r="BW10" s="15">
        <f t="shared" si="24"/>
        <v>4</v>
      </c>
      <c r="BX10" s="15">
        <v>8</v>
      </c>
      <c r="BY10" s="15">
        <f t="shared" si="25"/>
        <v>7</v>
      </c>
      <c r="BZ10" s="2">
        <v>0</v>
      </c>
      <c r="CA10" s="9"/>
      <c r="CB10" s="16">
        <f t="shared" si="43"/>
        <v>4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13</v>
      </c>
      <c r="CI10" s="15">
        <f t="shared" si="28"/>
        <v>4</v>
      </c>
      <c r="CJ10" s="15">
        <v>8</v>
      </c>
      <c r="CK10" s="15">
        <f t="shared" si="29"/>
        <v>7</v>
      </c>
      <c r="CL10" s="2"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>
        <v>7</v>
      </c>
      <c r="E11" s="15">
        <f t="shared" si="1"/>
        <v>7</v>
      </c>
      <c r="F11" s="2">
        <v>1</v>
      </c>
      <c r="G11" s="9"/>
      <c r="H11" s="16">
        <f t="shared" si="31"/>
        <v>5</v>
      </c>
      <c r="I11" s="15">
        <f t="shared" si="2"/>
        <v>3</v>
      </c>
      <c r="J11" s="15">
        <v>6</v>
      </c>
      <c r="K11" s="15">
        <f t="shared" si="3"/>
        <v>6</v>
      </c>
      <c r="L11" s="2">
        <v>0</v>
      </c>
      <c r="M11" s="9"/>
      <c r="N11" s="16">
        <f t="shared" si="32"/>
        <v>14</v>
      </c>
      <c r="O11" s="15">
        <f t="shared" si="4"/>
        <v>4</v>
      </c>
      <c r="P11" s="15">
        <v>9</v>
      </c>
      <c r="Q11" s="15">
        <f t="shared" si="5"/>
        <v>7</v>
      </c>
      <c r="R11" s="2">
        <v>0</v>
      </c>
      <c r="S11" s="9"/>
      <c r="T11" s="16">
        <f t="shared" si="33"/>
        <v>14</v>
      </c>
      <c r="U11" s="15">
        <f t="shared" si="6"/>
        <v>4</v>
      </c>
      <c r="V11" s="15">
        <v>7</v>
      </c>
      <c r="W11" s="15">
        <f t="shared" si="7"/>
        <v>7</v>
      </c>
      <c r="X11" s="2">
        <v>0</v>
      </c>
      <c r="Y11" s="9"/>
      <c r="Z11" s="16">
        <f t="shared" si="34"/>
        <v>5</v>
      </c>
      <c r="AA11" s="15">
        <f t="shared" si="8"/>
        <v>3</v>
      </c>
      <c r="AB11" s="15">
        <v>4</v>
      </c>
      <c r="AC11" s="15">
        <f t="shared" si="9"/>
        <v>4</v>
      </c>
      <c r="AD11" s="2">
        <v>0.5</v>
      </c>
      <c r="AE11" s="9"/>
      <c r="AF11" s="16">
        <f t="shared" si="35"/>
        <v>14</v>
      </c>
      <c r="AG11" s="15">
        <f t="shared" si="10"/>
        <v>4</v>
      </c>
      <c r="AH11" s="15">
        <v>9</v>
      </c>
      <c r="AI11" s="15">
        <f t="shared" si="11"/>
        <v>7</v>
      </c>
      <c r="AJ11" s="2">
        <v>0</v>
      </c>
      <c r="AK11" s="9"/>
      <c r="AL11" s="16">
        <f t="shared" si="36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3</v>
      </c>
      <c r="BF11" s="15">
        <v>6</v>
      </c>
      <c r="BG11" s="15">
        <f t="shared" si="19"/>
        <v>6</v>
      </c>
      <c r="BH11" s="2">
        <v>0</v>
      </c>
      <c r="BI11" s="9"/>
      <c r="BJ11" s="16">
        <f t="shared" si="40"/>
        <v>14</v>
      </c>
      <c r="BK11" s="15">
        <f t="shared" si="20"/>
        <v>4</v>
      </c>
      <c r="BL11" s="15">
        <v>7</v>
      </c>
      <c r="BM11" s="15">
        <f t="shared" si="21"/>
        <v>7</v>
      </c>
      <c r="BN11" s="2">
        <v>0.5</v>
      </c>
      <c r="BO11" s="9"/>
      <c r="BP11" s="16">
        <f t="shared" si="41"/>
        <v>5</v>
      </c>
      <c r="BQ11" s="15">
        <f t="shared" si="22"/>
        <v>3</v>
      </c>
      <c r="BR11" s="15">
        <v>3</v>
      </c>
      <c r="BS11" s="15">
        <f t="shared" si="23"/>
        <v>3</v>
      </c>
      <c r="BT11" s="2">
        <v>1</v>
      </c>
      <c r="BU11" s="9"/>
      <c r="BV11" s="16">
        <f t="shared" si="42"/>
        <v>14</v>
      </c>
      <c r="BW11" s="15">
        <f t="shared" si="24"/>
        <v>4</v>
      </c>
      <c r="BX11" s="15">
        <v>9</v>
      </c>
      <c r="BY11" s="15">
        <f t="shared" si="25"/>
        <v>7</v>
      </c>
      <c r="BZ11" s="2">
        <v>0</v>
      </c>
      <c r="CA11" s="9"/>
      <c r="CB11" s="16">
        <f t="shared" si="43"/>
        <v>5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14</v>
      </c>
      <c r="CI11" s="15">
        <f t="shared" si="28"/>
        <v>4</v>
      </c>
      <c r="CJ11" s="15">
        <v>8</v>
      </c>
      <c r="CK11" s="15">
        <f t="shared" si="29"/>
        <v>7</v>
      </c>
      <c r="CL11" s="2">
        <v>0.5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>
        <v>4</v>
      </c>
      <c r="E12" s="15">
        <f t="shared" si="1"/>
        <v>4</v>
      </c>
      <c r="F12" s="2">
        <v>0.5</v>
      </c>
      <c r="G12" s="9"/>
      <c r="H12" s="16">
        <f t="shared" si="31"/>
        <v>6</v>
      </c>
      <c r="I12" s="15">
        <f t="shared" si="2"/>
        <v>4</v>
      </c>
      <c r="J12" s="15">
        <v>7</v>
      </c>
      <c r="K12" s="15">
        <f t="shared" si="3"/>
        <v>7</v>
      </c>
      <c r="L12" s="2">
        <v>1</v>
      </c>
      <c r="M12" s="9"/>
      <c r="N12" s="16">
        <f t="shared" si="32"/>
        <v>15</v>
      </c>
      <c r="O12" s="15">
        <f t="shared" si="4"/>
        <v>3</v>
      </c>
      <c r="P12" s="15">
        <v>5</v>
      </c>
      <c r="Q12" s="15">
        <f t="shared" si="5"/>
        <v>5</v>
      </c>
      <c r="R12" s="2">
        <v>0.5</v>
      </c>
      <c r="S12" s="9"/>
      <c r="T12" s="16">
        <f t="shared" si="33"/>
        <v>15</v>
      </c>
      <c r="U12" s="15">
        <f t="shared" si="6"/>
        <v>3</v>
      </c>
      <c r="V12" s="15">
        <v>7</v>
      </c>
      <c r="W12" s="15">
        <f t="shared" si="7"/>
        <v>6</v>
      </c>
      <c r="X12" s="2">
        <v>0</v>
      </c>
      <c r="Y12" s="9"/>
      <c r="Z12" s="16">
        <f t="shared" si="34"/>
        <v>6</v>
      </c>
      <c r="AA12" s="15">
        <f t="shared" si="8"/>
        <v>4</v>
      </c>
      <c r="AB12" s="15">
        <v>8</v>
      </c>
      <c r="AC12" s="15">
        <f t="shared" si="9"/>
        <v>7</v>
      </c>
      <c r="AD12" s="2">
        <v>0</v>
      </c>
      <c r="AE12" s="9"/>
      <c r="AF12" s="16">
        <f t="shared" si="35"/>
        <v>15</v>
      </c>
      <c r="AG12" s="15">
        <f t="shared" si="10"/>
        <v>3</v>
      </c>
      <c r="AH12" s="15">
        <v>4</v>
      </c>
      <c r="AI12" s="15">
        <f t="shared" si="11"/>
        <v>4</v>
      </c>
      <c r="AJ12" s="2">
        <v>0.5</v>
      </c>
      <c r="AK12" s="9"/>
      <c r="AL12" s="16">
        <f t="shared" si="36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4</v>
      </c>
      <c r="BF12" s="15">
        <v>7</v>
      </c>
      <c r="BG12" s="15">
        <f t="shared" si="19"/>
        <v>7</v>
      </c>
      <c r="BH12" s="2">
        <v>0.5</v>
      </c>
      <c r="BI12" s="9"/>
      <c r="BJ12" s="16">
        <f t="shared" si="40"/>
        <v>15</v>
      </c>
      <c r="BK12" s="15">
        <f t="shared" si="20"/>
        <v>3</v>
      </c>
      <c r="BL12" s="15">
        <v>6</v>
      </c>
      <c r="BM12" s="15">
        <f t="shared" si="21"/>
        <v>6</v>
      </c>
      <c r="BN12" s="2">
        <v>0</v>
      </c>
      <c r="BO12" s="9"/>
      <c r="BP12" s="16">
        <f t="shared" si="41"/>
        <v>6</v>
      </c>
      <c r="BQ12" s="15">
        <f t="shared" si="22"/>
        <v>4</v>
      </c>
      <c r="BR12" s="15">
        <v>5</v>
      </c>
      <c r="BS12" s="15">
        <f t="shared" si="23"/>
        <v>5</v>
      </c>
      <c r="BT12" s="2">
        <v>1</v>
      </c>
      <c r="BU12" s="9"/>
      <c r="BV12" s="16">
        <f t="shared" si="42"/>
        <v>15</v>
      </c>
      <c r="BW12" s="15">
        <f t="shared" si="24"/>
        <v>3</v>
      </c>
      <c r="BX12" s="15">
        <v>5</v>
      </c>
      <c r="BY12" s="15">
        <f t="shared" si="25"/>
        <v>5</v>
      </c>
      <c r="BZ12" s="2">
        <v>0.5</v>
      </c>
      <c r="CA12" s="9"/>
      <c r="CB12" s="16">
        <f t="shared" si="43"/>
        <v>6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15</v>
      </c>
      <c r="CI12" s="15">
        <f t="shared" si="28"/>
        <v>3</v>
      </c>
      <c r="CJ12" s="15">
        <v>6</v>
      </c>
      <c r="CK12" s="15">
        <f t="shared" si="29"/>
        <v>6</v>
      </c>
      <c r="CL12" s="2"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>
        <v>8</v>
      </c>
      <c r="E13" s="15">
        <f t="shared" si="1"/>
        <v>8</v>
      </c>
      <c r="F13" s="2">
        <v>0</v>
      </c>
      <c r="G13" s="9"/>
      <c r="H13" s="16">
        <f t="shared" si="31"/>
        <v>7</v>
      </c>
      <c r="I13" s="15">
        <f t="shared" si="2"/>
        <v>4</v>
      </c>
      <c r="J13" s="15">
        <v>8</v>
      </c>
      <c r="K13" s="15">
        <f t="shared" si="3"/>
        <v>7</v>
      </c>
      <c r="L13" s="2">
        <v>0</v>
      </c>
      <c r="M13" s="9"/>
      <c r="N13" s="16">
        <f t="shared" si="32"/>
        <v>16</v>
      </c>
      <c r="O13" s="15">
        <f t="shared" si="4"/>
        <v>5</v>
      </c>
      <c r="P13" s="15">
        <v>7</v>
      </c>
      <c r="Q13" s="15">
        <f t="shared" si="5"/>
        <v>7</v>
      </c>
      <c r="R13" s="2">
        <v>0.5</v>
      </c>
      <c r="S13" s="9"/>
      <c r="T13" s="16">
        <f t="shared" si="33"/>
        <v>16</v>
      </c>
      <c r="U13" s="15">
        <f t="shared" si="6"/>
        <v>5</v>
      </c>
      <c r="V13" s="15">
        <v>10</v>
      </c>
      <c r="W13" s="15">
        <f t="shared" si="7"/>
        <v>8</v>
      </c>
      <c r="X13" s="2">
        <v>0</v>
      </c>
      <c r="Y13" s="9"/>
      <c r="Z13" s="16">
        <f t="shared" si="34"/>
        <v>7</v>
      </c>
      <c r="AA13" s="15">
        <f t="shared" si="8"/>
        <v>4</v>
      </c>
      <c r="AB13" s="15">
        <v>8</v>
      </c>
      <c r="AC13" s="15">
        <f t="shared" si="9"/>
        <v>7</v>
      </c>
      <c r="AD13" s="2">
        <v>0</v>
      </c>
      <c r="AE13" s="9"/>
      <c r="AF13" s="16">
        <f t="shared" si="35"/>
        <v>16</v>
      </c>
      <c r="AG13" s="15">
        <f t="shared" si="10"/>
        <v>5</v>
      </c>
      <c r="AH13" s="15">
        <v>10</v>
      </c>
      <c r="AI13" s="15">
        <f t="shared" si="11"/>
        <v>8</v>
      </c>
      <c r="AJ13" s="2">
        <v>0</v>
      </c>
      <c r="AK13" s="9"/>
      <c r="AL13" s="16">
        <f t="shared" si="36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>
        <v>8</v>
      </c>
      <c r="BG13" s="15">
        <f t="shared" si="19"/>
        <v>7</v>
      </c>
      <c r="BH13" s="2">
        <v>0</v>
      </c>
      <c r="BI13" s="9"/>
      <c r="BJ13" s="16">
        <f t="shared" si="40"/>
        <v>16</v>
      </c>
      <c r="BK13" s="15">
        <f t="shared" si="20"/>
        <v>5</v>
      </c>
      <c r="BL13" s="15">
        <v>11</v>
      </c>
      <c r="BM13" s="15">
        <f t="shared" si="21"/>
        <v>8</v>
      </c>
      <c r="BN13" s="2">
        <v>1</v>
      </c>
      <c r="BO13" s="9"/>
      <c r="BP13" s="16">
        <f t="shared" si="41"/>
        <v>7</v>
      </c>
      <c r="BQ13" s="15">
        <f t="shared" si="22"/>
        <v>4</v>
      </c>
      <c r="BR13" s="15">
        <v>5</v>
      </c>
      <c r="BS13" s="15">
        <f t="shared" si="23"/>
        <v>5</v>
      </c>
      <c r="BT13" s="2">
        <v>1</v>
      </c>
      <c r="BU13" s="9"/>
      <c r="BV13" s="16">
        <f t="shared" si="42"/>
        <v>16</v>
      </c>
      <c r="BW13" s="15">
        <f t="shared" si="24"/>
        <v>5</v>
      </c>
      <c r="BX13" s="15">
        <v>7</v>
      </c>
      <c r="BY13" s="15">
        <f t="shared" si="25"/>
        <v>7</v>
      </c>
      <c r="BZ13" s="2">
        <v>1</v>
      </c>
      <c r="CA13" s="9"/>
      <c r="CB13" s="16">
        <f t="shared" si="43"/>
        <v>7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16</v>
      </c>
      <c r="CI13" s="15">
        <f t="shared" si="28"/>
        <v>5</v>
      </c>
      <c r="CJ13" s="15">
        <v>10</v>
      </c>
      <c r="CK13" s="15">
        <f t="shared" si="29"/>
        <v>8</v>
      </c>
      <c r="CL13" s="2"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>
        <v>8</v>
      </c>
      <c r="E14" s="15">
        <f t="shared" si="1"/>
        <v>7</v>
      </c>
      <c r="F14" s="2">
        <v>0</v>
      </c>
      <c r="G14" s="9"/>
      <c r="H14" s="16">
        <f t="shared" si="31"/>
        <v>8</v>
      </c>
      <c r="I14" s="15">
        <f t="shared" si="2"/>
        <v>3</v>
      </c>
      <c r="J14" s="15">
        <v>6</v>
      </c>
      <c r="K14" s="15">
        <f t="shared" si="3"/>
        <v>6</v>
      </c>
      <c r="L14" s="2">
        <v>0</v>
      </c>
      <c r="M14" s="9"/>
      <c r="N14" s="16">
        <f t="shared" si="32"/>
        <v>17</v>
      </c>
      <c r="O14" s="15">
        <f t="shared" si="4"/>
        <v>4</v>
      </c>
      <c r="P14" s="15">
        <v>5</v>
      </c>
      <c r="Q14" s="15">
        <f t="shared" si="5"/>
        <v>5</v>
      </c>
      <c r="R14" s="2">
        <v>0.5</v>
      </c>
      <c r="S14" s="9"/>
      <c r="T14" s="16">
        <f t="shared" si="33"/>
        <v>17</v>
      </c>
      <c r="U14" s="15">
        <f t="shared" si="6"/>
        <v>4</v>
      </c>
      <c r="V14" s="15">
        <v>7</v>
      </c>
      <c r="W14" s="15">
        <f t="shared" si="7"/>
        <v>7</v>
      </c>
      <c r="X14" s="2">
        <v>0.5</v>
      </c>
      <c r="Y14" s="9"/>
      <c r="Z14" s="16">
        <f t="shared" si="34"/>
        <v>8</v>
      </c>
      <c r="AA14" s="15">
        <f t="shared" si="8"/>
        <v>3</v>
      </c>
      <c r="AB14" s="15">
        <v>5</v>
      </c>
      <c r="AC14" s="15">
        <f t="shared" si="9"/>
        <v>5</v>
      </c>
      <c r="AD14" s="2">
        <v>0.5</v>
      </c>
      <c r="AE14" s="9"/>
      <c r="AF14" s="16">
        <f t="shared" si="35"/>
        <v>17</v>
      </c>
      <c r="AG14" s="15">
        <f t="shared" si="10"/>
        <v>4</v>
      </c>
      <c r="AH14" s="15">
        <v>6</v>
      </c>
      <c r="AI14" s="15">
        <f t="shared" si="11"/>
        <v>6</v>
      </c>
      <c r="AJ14" s="2">
        <v>1</v>
      </c>
      <c r="AK14" s="9"/>
      <c r="AL14" s="16">
        <f t="shared" si="36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3</v>
      </c>
      <c r="BF14" s="15">
        <v>5</v>
      </c>
      <c r="BG14" s="15">
        <f t="shared" si="19"/>
        <v>5</v>
      </c>
      <c r="BH14" s="2">
        <v>0.5</v>
      </c>
      <c r="BI14" s="9"/>
      <c r="BJ14" s="16">
        <f t="shared" si="40"/>
        <v>17</v>
      </c>
      <c r="BK14" s="15">
        <f t="shared" si="20"/>
        <v>4</v>
      </c>
      <c r="BL14" s="15">
        <v>5</v>
      </c>
      <c r="BM14" s="15">
        <f t="shared" si="21"/>
        <v>5</v>
      </c>
      <c r="BN14" s="2">
        <v>1</v>
      </c>
      <c r="BO14" s="9"/>
      <c r="BP14" s="16">
        <f t="shared" si="41"/>
        <v>8</v>
      </c>
      <c r="BQ14" s="15">
        <f t="shared" si="22"/>
        <v>3</v>
      </c>
      <c r="BR14" s="15">
        <v>6</v>
      </c>
      <c r="BS14" s="15">
        <f t="shared" si="23"/>
        <v>6</v>
      </c>
      <c r="BT14" s="2">
        <v>0.5</v>
      </c>
      <c r="BU14" s="9"/>
      <c r="BV14" s="16">
        <f t="shared" si="42"/>
        <v>17</v>
      </c>
      <c r="BW14" s="15">
        <f t="shared" si="24"/>
        <v>4</v>
      </c>
      <c r="BX14" s="15">
        <v>5</v>
      </c>
      <c r="BY14" s="15">
        <f t="shared" si="25"/>
        <v>5</v>
      </c>
      <c r="BZ14" s="2">
        <v>1</v>
      </c>
      <c r="CA14" s="9"/>
      <c r="CB14" s="16">
        <f t="shared" si="43"/>
        <v>8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17</v>
      </c>
      <c r="CI14" s="15">
        <f t="shared" si="28"/>
        <v>4</v>
      </c>
      <c r="CJ14" s="15">
        <v>7</v>
      </c>
      <c r="CK14" s="15">
        <f t="shared" si="29"/>
        <v>7</v>
      </c>
      <c r="CL14" s="2"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>
        <v>10</v>
      </c>
      <c r="E15" s="15">
        <f t="shared" si="1"/>
        <v>8</v>
      </c>
      <c r="F15" s="2">
        <v>0</v>
      </c>
      <c r="G15" s="9"/>
      <c r="H15" s="16">
        <f t="shared" si="31"/>
        <v>9</v>
      </c>
      <c r="I15" s="15">
        <f t="shared" si="2"/>
        <v>5</v>
      </c>
      <c r="J15" s="15">
        <v>7</v>
      </c>
      <c r="K15" s="15">
        <f t="shared" si="3"/>
        <v>7</v>
      </c>
      <c r="L15" s="2">
        <v>1</v>
      </c>
      <c r="M15" s="9"/>
      <c r="N15" s="16">
        <f t="shared" si="32"/>
        <v>18</v>
      </c>
      <c r="O15" s="15">
        <f t="shared" si="4"/>
        <v>5</v>
      </c>
      <c r="P15" s="15">
        <v>8</v>
      </c>
      <c r="Q15" s="15">
        <f t="shared" si="5"/>
        <v>8</v>
      </c>
      <c r="R15" s="2">
        <v>0</v>
      </c>
      <c r="S15" s="9"/>
      <c r="T15" s="16">
        <f t="shared" si="33"/>
        <v>18</v>
      </c>
      <c r="U15" s="15">
        <f t="shared" si="6"/>
        <v>5</v>
      </c>
      <c r="V15" s="15">
        <v>9</v>
      </c>
      <c r="W15" s="15">
        <f t="shared" si="7"/>
        <v>8</v>
      </c>
      <c r="X15" s="2">
        <v>0</v>
      </c>
      <c r="Y15" s="9"/>
      <c r="Z15" s="16">
        <f t="shared" si="34"/>
        <v>9</v>
      </c>
      <c r="AA15" s="15">
        <f t="shared" si="8"/>
        <v>5</v>
      </c>
      <c r="AB15" s="15">
        <v>10</v>
      </c>
      <c r="AC15" s="15">
        <f t="shared" si="9"/>
        <v>8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>
        <v>9</v>
      </c>
      <c r="AI15" s="15">
        <f t="shared" si="11"/>
        <v>8</v>
      </c>
      <c r="AJ15" s="2">
        <v>0</v>
      </c>
      <c r="AK15" s="9"/>
      <c r="AL15" s="16">
        <f t="shared" si="36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>
        <v>10</v>
      </c>
      <c r="BG15" s="15">
        <f t="shared" si="19"/>
        <v>8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>
        <v>9</v>
      </c>
      <c r="BM15" s="15">
        <f t="shared" si="21"/>
        <v>8</v>
      </c>
      <c r="BN15" s="2">
        <v>0.5</v>
      </c>
      <c r="BO15" s="9"/>
      <c r="BP15" s="16">
        <f t="shared" si="41"/>
        <v>9</v>
      </c>
      <c r="BQ15" s="15">
        <f t="shared" si="22"/>
        <v>5</v>
      </c>
      <c r="BR15" s="15">
        <v>8</v>
      </c>
      <c r="BS15" s="15">
        <f t="shared" si="23"/>
        <v>8</v>
      </c>
      <c r="BT15" s="2">
        <v>0.5</v>
      </c>
      <c r="BU15" s="9"/>
      <c r="BV15" s="16">
        <f t="shared" si="42"/>
        <v>18</v>
      </c>
      <c r="BW15" s="15">
        <f t="shared" si="24"/>
        <v>5</v>
      </c>
      <c r="BX15" s="15">
        <v>10</v>
      </c>
      <c r="BY15" s="15">
        <f t="shared" si="25"/>
        <v>8</v>
      </c>
      <c r="BZ15" s="2">
        <v>0</v>
      </c>
      <c r="CA15" s="9"/>
      <c r="CB15" s="16">
        <f t="shared" si="43"/>
        <v>9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18</v>
      </c>
      <c r="CI15" s="15">
        <f t="shared" si="28"/>
        <v>5</v>
      </c>
      <c r="CJ15" s="15">
        <v>7</v>
      </c>
      <c r="CK15" s="15">
        <f t="shared" si="29"/>
        <v>7</v>
      </c>
      <c r="CL15" s="2">
        <v>1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67</v>
      </c>
      <c r="E16" s="15">
        <f>SUM(E7:E15)</f>
        <v>61</v>
      </c>
      <c r="F16" s="2">
        <f>SUM(F7:F15)</f>
        <v>3</v>
      </c>
      <c r="G16" s="9"/>
      <c r="H16" s="10" t="s">
        <v>38</v>
      </c>
      <c r="I16" s="15">
        <f>SUM(I7:I15)</f>
        <v>35</v>
      </c>
      <c r="J16" s="15">
        <f>SUM(J7:J15)</f>
        <v>64</v>
      </c>
      <c r="K16" s="15">
        <f>SUM(K7:K15)</f>
        <v>61</v>
      </c>
      <c r="L16" s="2">
        <f>SUM(L7:L15)</f>
        <v>3.5</v>
      </c>
      <c r="M16" s="9"/>
      <c r="N16" s="10" t="s">
        <v>38</v>
      </c>
      <c r="O16" s="15">
        <f>SUM(O7:O15)</f>
        <v>36</v>
      </c>
      <c r="P16" s="15">
        <f>SUM(P7:P15)</f>
        <v>62</v>
      </c>
      <c r="Q16" s="15">
        <f>SUM(Q7:Q15)</f>
        <v>57</v>
      </c>
      <c r="R16" s="2">
        <f>SUM(R7:R15)</f>
        <v>3.5</v>
      </c>
      <c r="S16" s="9"/>
      <c r="T16" s="10" t="s">
        <v>38</v>
      </c>
      <c r="U16" s="15">
        <f>SUM(U7:U15)</f>
        <v>36</v>
      </c>
      <c r="V16" s="15">
        <f>SUM(V7:V15)</f>
        <v>69</v>
      </c>
      <c r="W16" s="15">
        <f>SUM(W7:W15)</f>
        <v>62</v>
      </c>
      <c r="X16" s="2">
        <f>SUM(X7:X15)</f>
        <v>1.5</v>
      </c>
      <c r="Y16" s="9"/>
      <c r="Z16" s="10" t="s">
        <v>38</v>
      </c>
      <c r="AA16" s="15">
        <f>SUM(AA7:AA15)</f>
        <v>35</v>
      </c>
      <c r="AB16" s="15">
        <f>SUM(AB7:AB15)</f>
        <v>64</v>
      </c>
      <c r="AC16" s="15">
        <f>SUM(AC7:AC15)</f>
        <v>57</v>
      </c>
      <c r="AD16" s="2">
        <f>SUM(AD7:AD15)</f>
        <v>2.5</v>
      </c>
      <c r="AE16" s="9"/>
      <c r="AF16" s="10" t="s">
        <v>38</v>
      </c>
      <c r="AG16" s="15">
        <f>SUM(AG7:AG15)</f>
        <v>36</v>
      </c>
      <c r="AH16" s="15">
        <f>SUM(AH7:AH15)</f>
        <v>66</v>
      </c>
      <c r="AI16" s="15">
        <f>SUM(AI7:AI15)</f>
        <v>59</v>
      </c>
      <c r="AJ16" s="2">
        <f>SUM(AJ7:AJ15)</f>
        <v>3.5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35</v>
      </c>
      <c r="BF16" s="15">
        <f>SUM(BF7:BF15)</f>
        <v>69</v>
      </c>
      <c r="BG16" s="15">
        <f>SUM(BG7:BG15)</f>
        <v>61</v>
      </c>
      <c r="BH16" s="2">
        <f>SUM(BH7:BH15)</f>
        <v>1</v>
      </c>
      <c r="BI16" s="9"/>
      <c r="BJ16" s="10" t="s">
        <v>38</v>
      </c>
      <c r="BK16" s="15">
        <f>SUM(BK7:BK15)</f>
        <v>36</v>
      </c>
      <c r="BL16" s="15">
        <f>SUM(BL7:BL15)</f>
        <v>66</v>
      </c>
      <c r="BM16" s="15">
        <f>SUM(BM7:BM15)</f>
        <v>60</v>
      </c>
      <c r="BN16" s="2">
        <f>SUM(BN7:BN15)</f>
        <v>5</v>
      </c>
      <c r="BO16" s="9"/>
      <c r="BP16" s="10" t="s">
        <v>38</v>
      </c>
      <c r="BQ16" s="15">
        <f>SUM(BQ7:BQ15)</f>
        <v>35</v>
      </c>
      <c r="BR16" s="15">
        <f>SUM(BR7:BR15)</f>
        <v>58</v>
      </c>
      <c r="BS16" s="15">
        <f>SUM(BS7:BS15)</f>
        <v>54</v>
      </c>
      <c r="BT16" s="2">
        <f>SUM(BT7:BT15)</f>
        <v>5.5</v>
      </c>
      <c r="BU16" s="9"/>
      <c r="BV16" s="10" t="s">
        <v>38</v>
      </c>
      <c r="BW16" s="15">
        <f>SUM(BW7:BW15)</f>
        <v>36</v>
      </c>
      <c r="BX16" s="15">
        <f>SUM(BX7:BX15)</f>
        <v>65</v>
      </c>
      <c r="BY16" s="15">
        <f>SUM(BY7:BY15)</f>
        <v>58</v>
      </c>
      <c r="BZ16" s="2">
        <f>SUM(BZ7:BZ15)</f>
        <v>3.5</v>
      </c>
      <c r="CA16" s="9"/>
      <c r="CB16" s="10" t="s">
        <v>38</v>
      </c>
      <c r="CC16" s="15">
        <f>SUM(CC7:CC15)</f>
        <v>35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66</v>
      </c>
      <c r="CK16" s="15">
        <f>SUM(CK7:CK15)</f>
        <v>60</v>
      </c>
      <c r="CL16" s="2">
        <f>SUM(CL7:CL15)</f>
        <v>2.5</v>
      </c>
      <c r="CM16" s="9"/>
      <c r="CN16" s="40"/>
    </row>
    <row r="17" spans="1:91" x14ac:dyDescent="0.2">
      <c r="A17" s="9"/>
      <c r="G17" s="9"/>
      <c r="M17" s="9"/>
      <c r="R17" s="123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F18" s="2">
        <v>0</v>
      </c>
      <c r="G18" s="9"/>
      <c r="K18" t="s">
        <v>113</v>
      </c>
      <c r="L18" s="2">
        <v>0</v>
      </c>
      <c r="M18" s="9"/>
      <c r="Q18" t="s">
        <v>113</v>
      </c>
      <c r="R18" s="2">
        <v>0</v>
      </c>
      <c r="S18" s="9"/>
      <c r="W18" t="s">
        <v>113</v>
      </c>
      <c r="X18" s="2">
        <v>0</v>
      </c>
      <c r="Y18" s="9"/>
      <c r="AC18" t="s">
        <v>113</v>
      </c>
      <c r="AD18" s="2">
        <v>0</v>
      </c>
      <c r="AE18" s="9"/>
      <c r="AI18" t="s">
        <v>113</v>
      </c>
      <c r="AJ18" s="2">
        <v>0</v>
      </c>
      <c r="AK18" s="9"/>
      <c r="AO18" t="s">
        <v>113</v>
      </c>
      <c r="AQ18" s="9"/>
      <c r="AU18" t="s">
        <v>113</v>
      </c>
      <c r="AW18" s="9"/>
      <c r="BA18" t="s">
        <v>113</v>
      </c>
      <c r="BC18" s="9"/>
      <c r="BG18" t="s">
        <v>113</v>
      </c>
      <c r="BH18" s="2">
        <v>0</v>
      </c>
      <c r="BI18" s="9"/>
      <c r="BM18" t="s">
        <v>113</v>
      </c>
      <c r="BN18" s="2">
        <v>1</v>
      </c>
      <c r="BO18" s="9"/>
      <c r="BS18" t="s">
        <v>113</v>
      </c>
      <c r="BT18" s="2">
        <v>1</v>
      </c>
      <c r="BU18" s="9"/>
      <c r="BY18" t="s">
        <v>113</v>
      </c>
      <c r="BZ18" s="2">
        <v>0</v>
      </c>
      <c r="CA18" s="9"/>
      <c r="CE18" t="s">
        <v>113</v>
      </c>
      <c r="CG18" s="9"/>
      <c r="CK18" t="s">
        <v>113</v>
      </c>
      <c r="CL18" s="2">
        <v>0</v>
      </c>
      <c r="CM18" s="9"/>
    </row>
    <row r="19" spans="1:91" x14ac:dyDescent="0.2">
      <c r="A19" s="9"/>
      <c r="G19" s="9"/>
      <c r="I19" s="34"/>
      <c r="M19" s="9"/>
      <c r="R19" s="2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3</v>
      </c>
      <c r="G20" s="9"/>
      <c r="K20" t="s">
        <v>114</v>
      </c>
      <c r="L20" s="17">
        <f>SUM(L16:L19)</f>
        <v>3.5</v>
      </c>
      <c r="M20" s="9"/>
      <c r="Q20" t="s">
        <v>114</v>
      </c>
      <c r="R20" s="17">
        <f>SUM(R16:R19)</f>
        <v>3.5</v>
      </c>
      <c r="S20" s="9"/>
      <c r="W20" t="s">
        <v>114</v>
      </c>
      <c r="X20" s="17">
        <f>SUM(X16:X19)</f>
        <v>1.5</v>
      </c>
      <c r="Y20" s="9"/>
      <c r="AC20" t="s">
        <v>114</v>
      </c>
      <c r="AD20" s="17">
        <f>SUM(AD16:AD19)</f>
        <v>2.5</v>
      </c>
      <c r="AE20" s="9"/>
      <c r="AI20" t="s">
        <v>114</v>
      </c>
      <c r="AJ20" s="17">
        <f>SUM(AJ16:AJ19)</f>
        <v>3.5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0</v>
      </c>
      <c r="BC20" s="9"/>
      <c r="BG20" t="s">
        <v>114</v>
      </c>
      <c r="BH20" s="17">
        <f>SUM(BH16:BH19)</f>
        <v>1</v>
      </c>
      <c r="BI20" s="9"/>
      <c r="BM20" t="s">
        <v>114</v>
      </c>
      <c r="BN20" s="17">
        <f>SUM(BN16:BN19)</f>
        <v>6</v>
      </c>
      <c r="BO20" s="9"/>
      <c r="BS20" t="s">
        <v>114</v>
      </c>
      <c r="BT20" s="17">
        <f>SUM(BT16:BT19)</f>
        <v>6.5</v>
      </c>
      <c r="BU20" s="9"/>
      <c r="BY20" t="s">
        <v>114</v>
      </c>
      <c r="BZ20" s="17">
        <f>SUM(BZ16:BZ19)</f>
        <v>3.5</v>
      </c>
      <c r="CA20" s="9"/>
      <c r="CE20" t="s">
        <v>114</v>
      </c>
      <c r="CF20" s="17">
        <f>SUM(CF16:CF19)</f>
        <v>0</v>
      </c>
      <c r="CG20" s="9"/>
      <c r="CK20" t="s">
        <v>114</v>
      </c>
      <c r="CL20" s="17">
        <f>SUM(CL16:CL19)</f>
        <v>2.5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25</v>
      </c>
      <c r="G22" s="9"/>
      <c r="K22" t="s">
        <v>56</v>
      </c>
      <c r="L22" s="2">
        <f>IF(J16=0,0,K16-I16)</f>
        <v>26</v>
      </c>
      <c r="M22" s="9"/>
      <c r="Q22" t="s">
        <v>56</v>
      </c>
      <c r="R22" s="40">
        <f>IF(P16=0,0,Q16-O16)</f>
        <v>21</v>
      </c>
      <c r="S22" s="9"/>
      <c r="W22" t="s">
        <v>56</v>
      </c>
      <c r="X22" s="2">
        <f>IF(V16=0,0,W16-U16)</f>
        <v>26</v>
      </c>
      <c r="Y22" s="9"/>
      <c r="AC22" t="s">
        <v>56</v>
      </c>
      <c r="AD22" s="2">
        <f>IF(AB16=0,0,AC16-AA16)</f>
        <v>22</v>
      </c>
      <c r="AE22" s="9"/>
      <c r="AI22" t="s">
        <v>56</v>
      </c>
      <c r="AJ22" s="2">
        <f>IF(AH16=0,0,AI16-AG16)</f>
        <v>23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26</v>
      </c>
      <c r="BI22" s="9"/>
      <c r="BM22" t="s">
        <v>56</v>
      </c>
      <c r="BN22" s="2">
        <f>IF(BL16=0,0,BM16-BK16)</f>
        <v>24</v>
      </c>
      <c r="BO22" s="9"/>
      <c r="BS22" t="s">
        <v>56</v>
      </c>
      <c r="BT22" s="2">
        <f>IF(BR16=0,0,BS16-BQ16)</f>
        <v>19</v>
      </c>
      <c r="BU22" s="9"/>
      <c r="BY22" t="s">
        <v>56</v>
      </c>
      <c r="BZ22" s="2">
        <f>IF(BX16=0,0,BY16-BW16)</f>
        <v>22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24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 t="str">
        <f>IF(D16&lt;&gt;0,IF(F16&gt;4.5,"W",IF(F16=4.5,"T",IF(F16&lt;4.5,"L"))),0)</f>
        <v>L</v>
      </c>
      <c r="L24" s="19" t="str">
        <f>IF(J16&lt;&gt;0,IF(L16&gt;4.5,"W",IF(L16=4.5,"T",IF(L16&lt;4.5,"L"))),0)</f>
        <v>L</v>
      </c>
      <c r="R24" s="19" t="str">
        <f>IF(P16&lt;&gt;0,IF(R16&gt;4.5,"W",IF(R16=4.5,"T",IF(R16&lt;4.5,"L"))),0)</f>
        <v>L</v>
      </c>
      <c r="X24" s="19" t="str">
        <f>IF(V16&lt;&gt;0,IF(X16&gt;4.5,"W",IF(X16=4.5,"T",IF(X16&lt;4.5,"L"))),0)</f>
        <v>L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L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 t="str">
        <f>IF(BF16&lt;&gt;0,IF(BH16&gt;4.5,"W",IF(BH16=4.5,"T",IF(BH16&lt;4.5,"L"))),0)</f>
        <v>L</v>
      </c>
      <c r="BN24" s="19" t="str">
        <f>IF(BL16&lt;&gt;0,IF(BN16&gt;4.5,"W",IF(BN16=4.5,"T",IF(BN16&lt;4.5,"L"))),0)</f>
        <v>W</v>
      </c>
      <c r="BT24" s="19" t="str">
        <f>IF(BR16&lt;&gt;0,IF(BT16&gt;4.5,"W",IF(BT16=4.5,"T",IF(BT16&lt;4.5,"L"))),0)</f>
        <v>W</v>
      </c>
      <c r="BZ24" s="19" t="str">
        <f>IF(BX16&lt;&gt;0,IF(BZ16&gt;4.5,"W",IF(BZ16=4.5,"T",IF(BZ16&lt;4.5,"L"))),0)</f>
        <v>L</v>
      </c>
      <c r="CF24" s="19">
        <f>IF(CD16&lt;&gt;0,IF(CF16&gt;4.5,"W",IF(CF16=4.5,"T",IF(CF16&lt;4.5,"L"))),0)</f>
        <v>0</v>
      </c>
      <c r="CL24" s="19" t="str">
        <f>IF(CJ16&lt;&gt;0,IF(CL16&gt;4.5,"W",IF(CL16=4.5,"T",IF(CL16&lt;4.5,"L"))),0)</f>
        <v>L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3</v>
      </c>
      <c r="D29" s="2">
        <f t="shared" ref="D29:D43" si="45">C29</f>
        <v>3</v>
      </c>
      <c r="E29" s="25">
        <f>IF(D16&gt;0,1,0)</f>
        <v>1</v>
      </c>
      <c r="F29" s="2">
        <f t="shared" ref="F29:F43" si="46">E29</f>
        <v>1</v>
      </c>
      <c r="G29" s="20"/>
      <c r="I29" s="35">
        <v>1</v>
      </c>
      <c r="J29" s="2">
        <f>AVERAGE(J7,AB7,AN7,BF7,BR7,CD7)</f>
        <v>8</v>
      </c>
      <c r="K29" s="123">
        <f>MIN(J7,AB7,AN7,BF7,BR7,CD7)</f>
        <v>7</v>
      </c>
      <c r="L29" s="2">
        <f>MAX(J7,AB7,AN7,BF7,BR7,CD7)</f>
        <v>9</v>
      </c>
      <c r="M29" s="20"/>
    </row>
    <row r="30" spans="1:91" x14ac:dyDescent="0.2">
      <c r="A30" s="20"/>
      <c r="B30" t="s">
        <v>41</v>
      </c>
      <c r="C30" s="2">
        <f>L20</f>
        <v>3.5</v>
      </c>
      <c r="D30" s="2">
        <f t="shared" si="45"/>
        <v>3.5</v>
      </c>
      <c r="E30" s="25">
        <f>IF(J16&gt;0,1,0)</f>
        <v>1</v>
      </c>
      <c r="F30" s="2">
        <f t="shared" si="46"/>
        <v>1</v>
      </c>
      <c r="G30" s="20"/>
      <c r="I30" s="35">
        <v>2</v>
      </c>
      <c r="J30" s="2">
        <f t="shared" ref="J30:J37" si="47">AVERAGE(J8,AB8,AN8,BF8,BR8,CD8)</f>
        <v>8.75</v>
      </c>
      <c r="K30" s="123">
        <f t="shared" ref="K30:K37" si="48">MIN(J8,AB8,AN8,BF8,BR8,CD8)</f>
        <v>8</v>
      </c>
      <c r="L30" s="2">
        <f t="shared" ref="L30:L37" si="49">MAX(J8,AB8,AN8,BF8,BR8,CD8)</f>
        <v>9</v>
      </c>
      <c r="M30" s="20"/>
    </row>
    <row r="31" spans="1:91" x14ac:dyDescent="0.2">
      <c r="A31" s="20"/>
      <c r="B31" t="s">
        <v>42</v>
      </c>
      <c r="C31" s="2">
        <f>R20</f>
        <v>3.5</v>
      </c>
      <c r="D31" s="2">
        <f t="shared" si="45"/>
        <v>3.5</v>
      </c>
      <c r="E31" s="25">
        <f>IF(P16&gt;0,1,0)</f>
        <v>1</v>
      </c>
      <c r="F31" s="2">
        <f t="shared" si="46"/>
        <v>1</v>
      </c>
      <c r="G31" s="20"/>
      <c r="I31" s="35">
        <v>3</v>
      </c>
      <c r="J31" s="2">
        <f t="shared" si="47"/>
        <v>7</v>
      </c>
      <c r="K31" s="123">
        <f t="shared" si="48"/>
        <v>6</v>
      </c>
      <c r="L31" s="2">
        <f t="shared" si="49"/>
        <v>8</v>
      </c>
      <c r="M31" s="20"/>
    </row>
    <row r="32" spans="1:91" x14ac:dyDescent="0.2">
      <c r="A32" s="20"/>
      <c r="B32" t="s">
        <v>43</v>
      </c>
      <c r="C32" s="2">
        <f>X20</f>
        <v>1.5</v>
      </c>
      <c r="D32" s="2">
        <f t="shared" si="45"/>
        <v>1.5</v>
      </c>
      <c r="E32" s="25">
        <f>IF(V16&gt;0,1,0)</f>
        <v>1</v>
      </c>
      <c r="F32" s="2">
        <f t="shared" si="46"/>
        <v>1</v>
      </c>
      <c r="G32" s="20"/>
      <c r="I32" s="35">
        <v>4</v>
      </c>
      <c r="J32" s="2">
        <f t="shared" si="47"/>
        <v>7</v>
      </c>
      <c r="K32" s="123">
        <f t="shared" si="48"/>
        <v>6</v>
      </c>
      <c r="L32" s="2">
        <f t="shared" si="49"/>
        <v>9</v>
      </c>
      <c r="M32" s="20"/>
    </row>
    <row r="33" spans="1:18" x14ac:dyDescent="0.2">
      <c r="A33" s="20"/>
      <c r="B33" t="s">
        <v>44</v>
      </c>
      <c r="C33" s="2">
        <f>AD20</f>
        <v>2.5</v>
      </c>
      <c r="D33" s="2">
        <f t="shared" si="45"/>
        <v>2.5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4.75</v>
      </c>
      <c r="K33" s="123">
        <f t="shared" si="48"/>
        <v>3</v>
      </c>
      <c r="L33" s="2">
        <f t="shared" si="49"/>
        <v>6</v>
      </c>
      <c r="M33" s="20"/>
    </row>
    <row r="34" spans="1:18" x14ac:dyDescent="0.2">
      <c r="A34" s="20"/>
      <c r="B34" t="s">
        <v>45</v>
      </c>
      <c r="C34" s="2">
        <f>AJ20</f>
        <v>3.5</v>
      </c>
      <c r="D34" s="2">
        <f t="shared" si="45"/>
        <v>3.5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6.75</v>
      </c>
      <c r="K34" s="123">
        <f t="shared" si="48"/>
        <v>5</v>
      </c>
      <c r="L34" s="2">
        <f t="shared" si="49"/>
        <v>8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7.25</v>
      </c>
      <c r="K35" s="123">
        <f t="shared" si="48"/>
        <v>5</v>
      </c>
      <c r="L35" s="2">
        <f t="shared" si="49"/>
        <v>8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5.5</v>
      </c>
      <c r="K36" s="123">
        <f t="shared" si="48"/>
        <v>5</v>
      </c>
      <c r="L36" s="2">
        <f t="shared" si="49"/>
        <v>6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8.75</v>
      </c>
      <c r="K37" s="123">
        <f t="shared" si="48"/>
        <v>7</v>
      </c>
      <c r="L37" s="2">
        <f t="shared" si="49"/>
        <v>10</v>
      </c>
      <c r="M37" s="20"/>
    </row>
    <row r="38" spans="1:18" x14ac:dyDescent="0.2">
      <c r="A38" s="20"/>
      <c r="B38" t="s">
        <v>49</v>
      </c>
      <c r="C38" s="2">
        <f>BH20</f>
        <v>1</v>
      </c>
      <c r="D38" s="2"/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63.75</v>
      </c>
      <c r="K38" s="37">
        <f>SUM(K29:K37)</f>
        <v>52</v>
      </c>
      <c r="L38" s="37">
        <f>SUM(L29:L37)</f>
        <v>73</v>
      </c>
      <c r="M38" s="20"/>
    </row>
    <row r="39" spans="1:18" x14ac:dyDescent="0.2">
      <c r="A39" s="20"/>
      <c r="B39" t="s">
        <v>50</v>
      </c>
      <c r="C39" s="2">
        <f>BN20</f>
        <v>6</v>
      </c>
      <c r="D39" s="2">
        <f t="shared" si="45"/>
        <v>6</v>
      </c>
      <c r="E39" s="25">
        <f>IF(BL16&gt;0,1,0)</f>
        <v>1</v>
      </c>
      <c r="F39" s="2">
        <f t="shared" si="46"/>
        <v>1</v>
      </c>
      <c r="G39" s="20"/>
      <c r="I39" s="35"/>
      <c r="J39" s="2"/>
      <c r="K39" s="123"/>
      <c r="M39" s="20"/>
    </row>
    <row r="40" spans="1:18" x14ac:dyDescent="0.2">
      <c r="A40" s="20"/>
      <c r="B40" t="s">
        <v>51</v>
      </c>
      <c r="C40" s="2">
        <f>BT20</f>
        <v>6.5</v>
      </c>
      <c r="D40" s="2">
        <f t="shared" si="45"/>
        <v>6.5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AVERAGE(D7,P7,V7,AH7,AZ7,BL7,BX7,CJ7)</f>
        <v>7.7142857142857144</v>
      </c>
      <c r="K40" s="123">
        <f>MIN(D7,P7,V7,AH7,AZ7,BL7,BX7,CJ7)</f>
        <v>6</v>
      </c>
      <c r="L40" s="2">
        <f>MAX(D7,P7,V7,AH7,AZ7,BL7,BX7,CJ7)</f>
        <v>8</v>
      </c>
      <c r="M40" s="20"/>
    </row>
    <row r="41" spans="1:18" x14ac:dyDescent="0.2">
      <c r="A41" s="20"/>
      <c r="B41" t="s">
        <v>52</v>
      </c>
      <c r="C41" s="2">
        <f>BZ20</f>
        <v>3.5</v>
      </c>
      <c r="D41" s="2">
        <f t="shared" si="45"/>
        <v>3.5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123">
        <f t="shared" ref="J41:J48" si="50">AVERAGE(D8,P8,V8,AH8,AZ8,BL8,BX8,CJ8)</f>
        <v>7.8571428571428568</v>
      </c>
      <c r="K41" s="123">
        <f t="shared" ref="K41:K48" si="51">MIN(D8,P8,V8,AH8,AZ8,BL8,BX8,CJ8)</f>
        <v>6</v>
      </c>
      <c r="L41" s="2">
        <f t="shared" ref="L41:L48" si="52">MAX(D8,P8,V8,AH8,AZ8,BL8,BX8,CJ8)</f>
        <v>10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123">
        <f t="shared" si="50"/>
        <v>5.8571428571428568</v>
      </c>
      <c r="K42" s="123">
        <f t="shared" si="51"/>
        <v>4</v>
      </c>
      <c r="L42" s="2">
        <f t="shared" si="52"/>
        <v>7</v>
      </c>
      <c r="M42" s="20"/>
    </row>
    <row r="43" spans="1:18" x14ac:dyDescent="0.2">
      <c r="A43" s="20"/>
      <c r="B43" t="s">
        <v>54</v>
      </c>
      <c r="C43" s="26">
        <f>CL20</f>
        <v>2.5</v>
      </c>
      <c r="D43" s="26">
        <f t="shared" si="45"/>
        <v>2.5</v>
      </c>
      <c r="E43" s="27">
        <f>IF(CJ16&gt;0,1,0)</f>
        <v>1</v>
      </c>
      <c r="F43" s="26">
        <f t="shared" si="46"/>
        <v>1</v>
      </c>
      <c r="G43" s="20"/>
      <c r="I43" s="35">
        <v>13</v>
      </c>
      <c r="J43" s="123">
        <f t="shared" si="50"/>
        <v>7.1428571428571432</v>
      </c>
      <c r="K43" s="123">
        <f t="shared" si="51"/>
        <v>6</v>
      </c>
      <c r="L43" s="2">
        <f t="shared" si="52"/>
        <v>9</v>
      </c>
      <c r="M43" s="20"/>
    </row>
    <row r="44" spans="1:18" x14ac:dyDescent="0.2">
      <c r="A44" s="20"/>
      <c r="B44" t="s">
        <v>38</v>
      </c>
      <c r="C44" s="2">
        <f>SUM(C29:C43)</f>
        <v>37</v>
      </c>
      <c r="D44" s="2">
        <f>SUM(D29:D43)</f>
        <v>36</v>
      </c>
      <c r="E44" s="25">
        <f>SUM(E29:E43)</f>
        <v>11</v>
      </c>
      <c r="F44" s="2">
        <f>SUM(F29:F43)</f>
        <v>11</v>
      </c>
      <c r="G44" s="20"/>
      <c r="I44" s="35">
        <v>14</v>
      </c>
      <c r="J44" s="123">
        <f t="shared" si="50"/>
        <v>8</v>
      </c>
      <c r="K44" s="123">
        <f t="shared" si="51"/>
        <v>7</v>
      </c>
      <c r="L44" s="2">
        <f t="shared" si="52"/>
        <v>9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5.2857142857142856</v>
      </c>
      <c r="K45" s="123">
        <f t="shared" si="51"/>
        <v>4</v>
      </c>
      <c r="L45" s="2">
        <f t="shared" si="52"/>
        <v>7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9</v>
      </c>
      <c r="K46" s="123">
        <f t="shared" si="51"/>
        <v>7</v>
      </c>
      <c r="L46" s="2">
        <f t="shared" si="52"/>
        <v>11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>
        <f t="shared" si="50"/>
        <v>6.1428571428571432</v>
      </c>
      <c r="K47" s="123">
        <f t="shared" si="51"/>
        <v>5</v>
      </c>
      <c r="L47" s="2">
        <f t="shared" si="52"/>
        <v>8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8.8571428571428577</v>
      </c>
      <c r="K48" s="123">
        <f t="shared" si="51"/>
        <v>7</v>
      </c>
      <c r="L48" s="2">
        <f t="shared" si="52"/>
        <v>10</v>
      </c>
      <c r="M48" s="20"/>
      <c r="R48" s="2"/>
    </row>
    <row r="49" spans="1:18" x14ac:dyDescent="0.2">
      <c r="A49" s="20"/>
      <c r="B49" t="s">
        <v>30</v>
      </c>
      <c r="C49" s="25">
        <f t="shared" si="53"/>
        <v>1</v>
      </c>
      <c r="G49" s="20"/>
      <c r="I49" s="36" t="s">
        <v>120</v>
      </c>
      <c r="J49" s="37">
        <f>SUM(J40:J48)</f>
        <v>65.857142857142861</v>
      </c>
      <c r="K49" s="37">
        <f>SUM(K40:K48)</f>
        <v>52</v>
      </c>
      <c r="L49" s="37">
        <f>SUM(L40:L48)</f>
        <v>79</v>
      </c>
      <c r="M49" s="20"/>
      <c r="R49" s="2"/>
    </row>
    <row r="50" spans="1:18" x14ac:dyDescent="0.2">
      <c r="A50" s="20"/>
      <c r="B50" t="s">
        <v>121</v>
      </c>
      <c r="C50" s="25">
        <f t="shared" si="53"/>
        <v>9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3"/>
        <v>18</v>
      </c>
      <c r="G51" s="20"/>
      <c r="K51" s="40">
        <f>K38+K49</f>
        <v>104</v>
      </c>
      <c r="L51" s="40">
        <f>L38+L49</f>
        <v>152</v>
      </c>
      <c r="R51" s="2"/>
    </row>
    <row r="52" spans="1:18" x14ac:dyDescent="0.2">
      <c r="A52" s="20"/>
      <c r="B52" t="s">
        <v>12</v>
      </c>
      <c r="C52" s="25">
        <f t="shared" si="53"/>
        <v>71</v>
      </c>
      <c r="G52" s="20"/>
      <c r="R52" s="2"/>
    </row>
    <row r="53" spans="1:18" x14ac:dyDescent="0.2">
      <c r="A53" s="20"/>
      <c r="B53" t="s">
        <v>38</v>
      </c>
      <c r="C53" s="29">
        <f>SUM(C47:C52)</f>
        <v>99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8</v>
      </c>
      <c r="E56" s="31" t="str">
        <f t="shared" ref="E56:E64" si="55">IF(D56&lt;&gt;0,IF((D56-C56)=-1,"Birdie",IF((D56-C56)=-2,"Eagle",IF((D56-C56)=0,"Par",IF((D56-C56)=1,"bogey",IF((D56-C56)=2,"Double bogey","Other"))))),"  ")</f>
        <v>Other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7</v>
      </c>
      <c r="E57" s="31" t="str">
        <f t="shared" si="55"/>
        <v>Other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6</v>
      </c>
      <c r="E58" s="31" t="str">
        <f t="shared" si="55"/>
        <v>Other</v>
      </c>
      <c r="H58" t="s">
        <v>8</v>
      </c>
      <c r="I58" s="25">
        <f>COUNTIF(E56:E64,"Birdie")</f>
        <v>0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9</v>
      </c>
      <c r="E59" s="31" t="str">
        <f t="shared" si="55"/>
        <v>Other</v>
      </c>
      <c r="H59" t="s">
        <v>9</v>
      </c>
      <c r="I59" s="25">
        <f>COUNTIF(E56:E64,"Par")</f>
        <v>0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7</v>
      </c>
      <c r="E60" s="31" t="str">
        <f t="shared" si="55"/>
        <v>Other</v>
      </c>
      <c r="H60" t="s">
        <v>125</v>
      </c>
      <c r="I60" s="25">
        <f>COUNTIF(E56:E64,"bogey")</f>
        <v>1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4</v>
      </c>
      <c r="E61" s="31" t="str">
        <f t="shared" si="55"/>
        <v>bogey</v>
      </c>
      <c r="H61" t="s">
        <v>126</v>
      </c>
      <c r="I61" s="25">
        <f>COUNTIF(E56:E64,"Double bogey")</f>
        <v>0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8</v>
      </c>
      <c r="E62" s="31" t="str">
        <f t="shared" si="55"/>
        <v>Other</v>
      </c>
      <c r="H62" t="s">
        <v>12</v>
      </c>
      <c r="I62" s="25">
        <f>COUNTIF(E56:E64,"Other")</f>
        <v>8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8</v>
      </c>
      <c r="E63" s="31" t="str">
        <f t="shared" si="55"/>
        <v>Other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10</v>
      </c>
      <c r="E64" s="31" t="str">
        <f t="shared" si="55"/>
        <v>Other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7</v>
      </c>
      <c r="E67" s="31" t="str">
        <f t="shared" ref="E67:E75" si="57">IF(D67&lt;&gt;0,IF((D67-C67)=-1,"Birdie",IF((D67-C67)=-2,"Eagle",IF((D67-C67)=0,"Par",IF((D67-C67)=1,"bogey",IF((D67-C67)=2,"Double bogey","Other"))))),"  ")</f>
        <v>Other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9</v>
      </c>
      <c r="E68" s="31" t="str">
        <f t="shared" si="57"/>
        <v>Other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7</v>
      </c>
      <c r="E69" s="31" t="str">
        <f t="shared" si="57"/>
        <v>Other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7</v>
      </c>
      <c r="E70" s="31" t="str">
        <f t="shared" si="57"/>
        <v>Other</v>
      </c>
      <c r="H70" t="s">
        <v>9</v>
      </c>
      <c r="I70" s="25">
        <f>COUNTIF(E67:E75,"Par")</f>
        <v>0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6</v>
      </c>
      <c r="E71" s="31" t="str">
        <f t="shared" si="57"/>
        <v>Other</v>
      </c>
      <c r="H71" t="s">
        <v>125</v>
      </c>
      <c r="I71" s="25">
        <f>COUNTIF(E67:E75,"bogey")</f>
        <v>0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7</v>
      </c>
      <c r="E72" s="31" t="str">
        <f t="shared" si="57"/>
        <v>Other</v>
      </c>
      <c r="H72" t="s">
        <v>126</v>
      </c>
      <c r="I72" s="25">
        <f>COUNTIF(E67:E75,"Double bogey")</f>
        <v>1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8</v>
      </c>
      <c r="E73" s="31" t="str">
        <f t="shared" si="57"/>
        <v>Other</v>
      </c>
      <c r="H73" t="s">
        <v>12</v>
      </c>
      <c r="I73" s="25">
        <f>COUNTIF(E67:E75,"Other")</f>
        <v>8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6</v>
      </c>
      <c r="E74" s="31" t="str">
        <f t="shared" si="57"/>
        <v>Other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7</v>
      </c>
      <c r="E75" s="31" t="str">
        <f t="shared" si="57"/>
        <v>Double bogey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6</v>
      </c>
      <c r="E78" s="31" t="str">
        <f t="shared" ref="E78:E86" si="59">IF(D78&lt;&gt;0,IF((D78-C78)=-1,"Birdie",IF((D78-C78)=-2,"Eagle",IF((D78-C78)=0,"Par",IF((D78-C78)=1,"bogey",IF((D78-C78)=2,"Double bogey","Other"))))),"  ")</f>
        <v>Double bogey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10</v>
      </c>
      <c r="E79" s="31" t="str">
        <f t="shared" si="59"/>
        <v>Other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6</v>
      </c>
      <c r="E80" s="31" t="str">
        <f t="shared" si="59"/>
        <v>Other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6</v>
      </c>
      <c r="E81" s="31" t="str">
        <f t="shared" si="59"/>
        <v>Double bogey</v>
      </c>
      <c r="H81" t="s">
        <v>9</v>
      </c>
      <c r="I81" s="25">
        <f>COUNTIF(E78:E86,"Par")</f>
        <v>0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9</v>
      </c>
      <c r="E82" s="31" t="str">
        <f t="shared" si="59"/>
        <v>Other</v>
      </c>
      <c r="H82" t="s">
        <v>125</v>
      </c>
      <c r="I82" s="25">
        <f>COUNTIF(E78:E86,"bogey")</f>
        <v>1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5</v>
      </c>
      <c r="E83" s="31" t="str">
        <f t="shared" si="59"/>
        <v>Double bogey</v>
      </c>
      <c r="H83" t="s">
        <v>126</v>
      </c>
      <c r="I83" s="25">
        <f>COUNTIF(E78:E86,"Double bogey")</f>
        <v>4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7</v>
      </c>
      <c r="E84" s="31" t="str">
        <f t="shared" si="59"/>
        <v>Double bogey</v>
      </c>
      <c r="H84" t="s">
        <v>12</v>
      </c>
      <c r="I84" s="25">
        <f>COUNTIF(E78:E86,"Other")</f>
        <v>4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5</v>
      </c>
      <c r="E85" s="31" t="str">
        <f t="shared" si="59"/>
        <v>bogey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8</v>
      </c>
      <c r="E86" s="31" t="str">
        <f t="shared" si="59"/>
        <v>Other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8</v>
      </c>
      <c r="E89" s="31" t="str">
        <f t="shared" ref="E89:E97" si="61">IF(D89&lt;&gt;0,IF((D89-C89)=-1,"Birdie",IF((D89-C89)=-2,"Eagle",IF((D89-C89)=0,"Par",IF((D89-C89)=1,"bogey",IF((D89-C89)=2,"Double bogey","Other"))))),"  ")</f>
        <v>Other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9</v>
      </c>
      <c r="E90" s="31" t="str">
        <f t="shared" si="61"/>
        <v>Other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5</v>
      </c>
      <c r="E91" s="31" t="str">
        <f t="shared" si="61"/>
        <v>Double bogey</v>
      </c>
      <c r="H91" t="s">
        <v>8</v>
      </c>
      <c r="I91" s="25">
        <f>COUNTIF(E89:E97,"Birdie")</f>
        <v>0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7</v>
      </c>
      <c r="E92" s="31" t="str">
        <f t="shared" si="61"/>
        <v>Other</v>
      </c>
      <c r="H92" t="s">
        <v>9</v>
      </c>
      <c r="I92" s="25">
        <f>COUNTIF(E89:E97,"Par")</f>
        <v>0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7</v>
      </c>
      <c r="E93" s="31" t="str">
        <f t="shared" si="61"/>
        <v>Other</v>
      </c>
      <c r="H93" t="s">
        <v>125</v>
      </c>
      <c r="I93" s="25">
        <f>COUNTIF(E89:E97,"bogey")</f>
        <v>0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7</v>
      </c>
      <c r="E94" s="31" t="str">
        <f t="shared" si="61"/>
        <v>Other</v>
      </c>
      <c r="H94" t="s">
        <v>126</v>
      </c>
      <c r="I94" s="25">
        <f>COUNTIF(E89:E97,"Double bogey")</f>
        <v>1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10</v>
      </c>
      <c r="E95" s="31" t="str">
        <f t="shared" si="61"/>
        <v>Other</v>
      </c>
      <c r="H95" t="s">
        <v>12</v>
      </c>
      <c r="I95" s="25">
        <f>COUNTIF(E89:E97,"Other")</f>
        <v>8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7</v>
      </c>
      <c r="E96" s="31" t="str">
        <f t="shared" si="61"/>
        <v>Other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9</v>
      </c>
      <c r="E97" s="31" t="str">
        <f t="shared" si="61"/>
        <v>Other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8</v>
      </c>
      <c r="E100" s="31" t="str">
        <f t="shared" ref="E100:E108" si="63">IF(D100&lt;&gt;0,IF((D100-C100)=-1,"Birdie",IF((D100-C100)=-2,"Eagle",IF((D100-C100)=0,"Par",IF((D100-C100)=1,"bogey",IF((D100-C100)=2,"Double bogey","Other"))))),"  ")</f>
        <v>Other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9</v>
      </c>
      <c r="E101" s="31" t="str">
        <f t="shared" si="63"/>
        <v>Other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6</v>
      </c>
      <c r="E102" s="31" t="str">
        <f t="shared" si="63"/>
        <v>Double bogey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6</v>
      </c>
      <c r="E103" s="31" t="str">
        <f t="shared" si="63"/>
        <v>Double bogey</v>
      </c>
      <c r="H103" t="s">
        <v>9</v>
      </c>
      <c r="I103" s="25">
        <f>COUNTIF(E100:E108,"Par")</f>
        <v>0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4</v>
      </c>
      <c r="E104" s="31" t="str">
        <f t="shared" si="63"/>
        <v>bogey</v>
      </c>
      <c r="H104" t="s">
        <v>125</v>
      </c>
      <c r="I104" s="25">
        <f>COUNTIF(E100:E108,"bogey")</f>
        <v>1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8</v>
      </c>
      <c r="E105" s="31" t="str">
        <f t="shared" si="63"/>
        <v>Other</v>
      </c>
      <c r="H105" t="s">
        <v>126</v>
      </c>
      <c r="I105" s="25">
        <f>COUNTIF(E100:E108,"Double bogey")</f>
        <v>3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8</v>
      </c>
      <c r="E106" s="31" t="str">
        <f t="shared" si="63"/>
        <v>Other</v>
      </c>
      <c r="H106" t="s">
        <v>12</v>
      </c>
      <c r="I106" s="25">
        <f>COUNTIF(E100:E108,"Other")</f>
        <v>5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5</v>
      </c>
      <c r="E107" s="31" t="str">
        <f t="shared" si="63"/>
        <v>Double bogey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10</v>
      </c>
      <c r="E108" s="31" t="str">
        <f t="shared" si="63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8</v>
      </c>
      <c r="E111" s="31" t="str">
        <f t="shared" ref="E111:E119" si="65">IF(D111&lt;&gt;0,IF((D111-C111)=-1,"Birdie",IF((D111-C111)=-2,"Eagle",IF((D111-C111)=0,"Par",IF((D111-C111)=1,"bogey",IF((D111-C111)=2,"Double bogey","Other"))))),"  ")</f>
        <v>Other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7</v>
      </c>
      <c r="E112" s="31" t="str">
        <f t="shared" si="65"/>
        <v>Other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7</v>
      </c>
      <c r="E113" s="31" t="str">
        <f t="shared" si="65"/>
        <v>Other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6</v>
      </c>
      <c r="E114" s="31" t="str">
        <f t="shared" si="65"/>
        <v>Double bogey</v>
      </c>
      <c r="H114" t="s">
        <v>9</v>
      </c>
      <c r="I114" s="25">
        <f>COUNTIF(E111:E119,"Par")</f>
        <v>0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9</v>
      </c>
      <c r="E115" s="31" t="str">
        <f t="shared" si="65"/>
        <v>Other</v>
      </c>
      <c r="H115" t="s">
        <v>125</v>
      </c>
      <c r="I115" s="25">
        <f>COUNTIF(E111:E119,"bogey")</f>
        <v>1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4</v>
      </c>
      <c r="E116" s="31" t="str">
        <f t="shared" si="65"/>
        <v>bogey</v>
      </c>
      <c r="H116" t="s">
        <v>126</v>
      </c>
      <c r="I116" s="25">
        <f>COUNTIF(E111:E119,"Double bogey")</f>
        <v>2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10</v>
      </c>
      <c r="E117" s="31" t="str">
        <f t="shared" si="65"/>
        <v>Other</v>
      </c>
      <c r="H117" t="s">
        <v>12</v>
      </c>
      <c r="I117" s="25">
        <f>COUNTIF(E111:E119,"Other")</f>
        <v>6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6</v>
      </c>
      <c r="E118" s="31" t="str">
        <f t="shared" si="65"/>
        <v>Double bogey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9</v>
      </c>
      <c r="E119" s="31" t="str">
        <f t="shared" si="65"/>
        <v>Other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0</v>
      </c>
      <c r="E122" s="31" t="str">
        <f t="shared" ref="E122:E130" si="67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0</v>
      </c>
      <c r="E123" s="31" t="str">
        <f t="shared" si="67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0</v>
      </c>
      <c r="E124" s="31" t="str">
        <f t="shared" si="67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0</v>
      </c>
      <c r="E125" s="31" t="str">
        <f t="shared" si="67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0</v>
      </c>
      <c r="E126" s="31" t="str">
        <f t="shared" si="67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0</v>
      </c>
      <c r="E127" s="31" t="str">
        <f t="shared" si="67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0</v>
      </c>
      <c r="E128" s="31" t="str">
        <f t="shared" si="67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0</v>
      </c>
      <c r="E129" s="31" t="str">
        <f t="shared" si="67"/>
        <v xml:space="preserve">  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0</v>
      </c>
      <c r="E130" s="31" t="str">
        <f t="shared" si="67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0</v>
      </c>
      <c r="E133" s="31" t="str">
        <f t="shared" ref="E133:E141" si="69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0</v>
      </c>
      <c r="E134" s="31" t="str">
        <f t="shared" si="69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0</v>
      </c>
      <c r="E135" s="31" t="str">
        <f t="shared" si="69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0</v>
      </c>
      <c r="E136" s="31" t="str">
        <f t="shared" si="69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0</v>
      </c>
      <c r="E137" s="31" t="str">
        <f t="shared" si="69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0</v>
      </c>
      <c r="E138" s="31" t="str">
        <f t="shared" si="69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0</v>
      </c>
      <c r="E139" s="31" t="str">
        <f t="shared" si="69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0</v>
      </c>
      <c r="E140" s="31" t="str">
        <f t="shared" si="69"/>
        <v xml:space="preserve">  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0</v>
      </c>
      <c r="E141" s="31" t="str">
        <f t="shared" si="69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0</v>
      </c>
      <c r="E144" s="31" t="str">
        <f t="shared" ref="E144:E152" si="71">IF(D144&lt;&gt;0,IF((D144-C144)=-1,"Birdie",IF((D144-C144)=-2,"Eagle",IF((D144-C144)=0,"Par",IF((D144-C144)=1,"bogey",IF((D144-C144)=2,"Double bogey","Other"))))),"  ")</f>
        <v xml:space="preserve">  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0</v>
      </c>
      <c r="E145" s="31" t="str">
        <f t="shared" si="71"/>
        <v xml:space="preserve">  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0</v>
      </c>
      <c r="E146" s="31" t="str">
        <f t="shared" si="71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0</v>
      </c>
      <c r="E147" s="31" t="str">
        <f t="shared" si="71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0</v>
      </c>
      <c r="E148" s="31" t="str">
        <f t="shared" si="71"/>
        <v xml:space="preserve">  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0</v>
      </c>
      <c r="E149" s="31" t="str">
        <f t="shared" si="71"/>
        <v xml:space="preserve">  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0</v>
      </c>
      <c r="E150" s="31" t="str">
        <f t="shared" si="71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0</v>
      </c>
      <c r="E151" s="31" t="str">
        <f t="shared" si="71"/>
        <v xml:space="preserve">  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0</v>
      </c>
      <c r="E152" s="31" t="str">
        <f t="shared" si="71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8</v>
      </c>
      <c r="E155" s="31" t="str">
        <f t="shared" ref="E155:E163" si="73">IF(D155&lt;&gt;0,IF((D155-C155)=-1,"Birdie",IF((D155-C155)=-2,"Eagle",IF((D155-C155)=0,"Par",IF((D155-C155)=1,"bogey",IF((D155-C155)=2,"Double bogey","Other"))))),"  ")</f>
        <v>Other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9</v>
      </c>
      <c r="E156" s="31" t="str">
        <f t="shared" si="73"/>
        <v>Other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7</v>
      </c>
      <c r="E157" s="31" t="str">
        <f t="shared" si="73"/>
        <v>Other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9</v>
      </c>
      <c r="E158" s="31" t="str">
        <f t="shared" si="73"/>
        <v>Other</v>
      </c>
      <c r="H158" t="s">
        <v>9</v>
      </c>
      <c r="I158" s="25">
        <f>COUNTIF(E155:E163,"Par")</f>
        <v>0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6</v>
      </c>
      <c r="E159" s="31" t="str">
        <f t="shared" si="73"/>
        <v>Other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7</v>
      </c>
      <c r="E160" s="31" t="str">
        <f t="shared" si="73"/>
        <v>Other</v>
      </c>
      <c r="H160" t="s">
        <v>126</v>
      </c>
      <c r="I160" s="25">
        <f>COUNTIF(E155:E163,"Double bogey")</f>
        <v>1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8</v>
      </c>
      <c r="E161" s="31" t="str">
        <f t="shared" si="73"/>
        <v>Other</v>
      </c>
      <c r="H161" t="s">
        <v>12</v>
      </c>
      <c r="I161" s="25">
        <f>COUNTIF(E155:E163,"Other")</f>
        <v>8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5</v>
      </c>
      <c r="E162" s="31" t="str">
        <f t="shared" si="73"/>
        <v>Double bogey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10</v>
      </c>
      <c r="E163" s="31" t="str">
        <f t="shared" si="73"/>
        <v>Other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8</v>
      </c>
      <c r="E166" s="31" t="str">
        <f t="shared" ref="E166:E174" si="75">IF(D166&lt;&gt;0,IF((D166-C166)=-1,"Birdie",IF((D166-C166)=-2,"Eagle",IF((D166-C166)=0,"Par",IF((D166-C166)=1,"bogey",IF((D166-C166)=2,"Double bogey","Other"))))),"  ")</f>
        <v>Other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8</v>
      </c>
      <c r="E167" s="31" t="str">
        <f t="shared" si="75"/>
        <v>Other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6</v>
      </c>
      <c r="E168" s="31" t="str">
        <f t="shared" si="75"/>
        <v>Other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6</v>
      </c>
      <c r="E169" s="31" t="str">
        <f t="shared" si="75"/>
        <v>Double bogey</v>
      </c>
      <c r="H169" t="s">
        <v>9</v>
      </c>
      <c r="I169" s="25">
        <f>COUNTIF(E166:E174,"Par")</f>
        <v>0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7</v>
      </c>
      <c r="E170" s="31" t="str">
        <f t="shared" si="75"/>
        <v>Other</v>
      </c>
      <c r="H170" t="s">
        <v>125</v>
      </c>
      <c r="I170" s="25">
        <f>COUNTIF(E166:E174,"bogey")</f>
        <v>1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6</v>
      </c>
      <c r="E171" s="31" t="str">
        <f t="shared" si="75"/>
        <v>Other</v>
      </c>
      <c r="H171" t="s">
        <v>126</v>
      </c>
      <c r="I171" s="25">
        <f>COUNTIF(E166:E174,"Double bogey")</f>
        <v>1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11</v>
      </c>
      <c r="E172" s="31" t="str">
        <f t="shared" si="75"/>
        <v>Other</v>
      </c>
      <c r="H172" t="s">
        <v>12</v>
      </c>
      <c r="I172" s="25">
        <f>COUNTIF(E166:E174,"Other")</f>
        <v>7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5</v>
      </c>
      <c r="E173" s="31" t="str">
        <f t="shared" si="75"/>
        <v>bogey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9</v>
      </c>
      <c r="E174" s="31" t="str">
        <f t="shared" si="75"/>
        <v>Other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9</v>
      </c>
      <c r="E177" s="31" t="str">
        <f t="shared" ref="E177:E185" si="77">IF(D177&lt;&gt;0,IF((D177-C177)=-1,"Birdie",IF((D177-C177)=-2,"Eagle",IF((D177-C177)=0,"Par",IF((D177-C177)=1,"bogey",IF((D177-C177)=2,"Double bogey","Other"))))),"  ")</f>
        <v>Other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8</v>
      </c>
      <c r="E178" s="31" t="str">
        <f t="shared" si="77"/>
        <v>Other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8</v>
      </c>
      <c r="E179" s="31" t="str">
        <f t="shared" si="77"/>
        <v>Other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6</v>
      </c>
      <c r="E180" s="31" t="str">
        <f t="shared" si="77"/>
        <v>Double bogey</v>
      </c>
      <c r="H180" t="s">
        <v>9</v>
      </c>
      <c r="I180" s="25">
        <f>COUNTIF(E177:E185,"Par")</f>
        <v>1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3</v>
      </c>
      <c r="E181" s="31" t="str">
        <f t="shared" si="77"/>
        <v>Par</v>
      </c>
      <c r="H181" t="s">
        <v>125</v>
      </c>
      <c r="I181" s="25">
        <f>COUNTIF(E177:E185,"bogey")</f>
        <v>2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5</v>
      </c>
      <c r="E182" s="31" t="str">
        <f t="shared" si="77"/>
        <v>bogey</v>
      </c>
      <c r="H182" t="s">
        <v>126</v>
      </c>
      <c r="I182" s="25">
        <f>COUNTIF(E177:E185,"Double bogey")</f>
        <v>1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5</v>
      </c>
      <c r="E183" s="31" t="str">
        <f t="shared" si="77"/>
        <v>bogey</v>
      </c>
      <c r="H183" t="s">
        <v>12</v>
      </c>
      <c r="I183" s="25">
        <f>COUNTIF(E177:E185,"Other")</f>
        <v>5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6</v>
      </c>
      <c r="E184" s="31" t="str">
        <f t="shared" si="77"/>
        <v>Other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8</v>
      </c>
      <c r="E185" s="31" t="str">
        <f t="shared" si="77"/>
        <v>Other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8</v>
      </c>
      <c r="E188" s="31" t="str">
        <f t="shared" ref="E188:E196" si="79">IF(D188&lt;&gt;0,IF((D188-C188)=-1,"Birdie",IF((D188-C188)=-2,"Eagle",IF((D188-C188)=0,"Par",IF((D188-C188)=1,"bogey",IF((D188-C188)=2,"Double bogey","Other"))))),"  ")</f>
        <v>Other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6</v>
      </c>
      <c r="E189" s="31" t="str">
        <f t="shared" si="79"/>
        <v>Double bogey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7</v>
      </c>
      <c r="E190" s="31" t="str">
        <f t="shared" si="79"/>
        <v>Other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8</v>
      </c>
      <c r="E191" s="31" t="str">
        <f t="shared" si="79"/>
        <v>Other</v>
      </c>
      <c r="H191" t="s">
        <v>9</v>
      </c>
      <c r="I191" s="25">
        <f>COUNTIF(E188:E196,"Par")</f>
        <v>0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9</v>
      </c>
      <c r="E192" s="31" t="str">
        <f t="shared" si="79"/>
        <v>Other</v>
      </c>
      <c r="H192" t="s">
        <v>125</v>
      </c>
      <c r="I192" s="25">
        <f>COUNTIF(E188:E196,"bogey")</f>
        <v>1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5</v>
      </c>
      <c r="E193" s="31" t="str">
        <f t="shared" si="79"/>
        <v>Double bogey</v>
      </c>
      <c r="H193" t="s">
        <v>126</v>
      </c>
      <c r="I193" s="25">
        <f>COUNTIF(E188:E196,"Double bogey")</f>
        <v>3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7</v>
      </c>
      <c r="E194" s="31" t="str">
        <f t="shared" si="79"/>
        <v>Double bogey</v>
      </c>
      <c r="H194" t="s">
        <v>12</v>
      </c>
      <c r="I194" s="25">
        <f>COUNTIF(E188:E196,"Other")</f>
        <v>5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5</v>
      </c>
      <c r="E195" s="31" t="str">
        <f t="shared" si="79"/>
        <v>bogey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10</v>
      </c>
      <c r="E196" s="31" t="str">
        <f t="shared" si="79"/>
        <v>Other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0</v>
      </c>
      <c r="E199" s="31" t="str">
        <f t="shared" ref="E199:E207" si="81">IF(D199&lt;&gt;0,IF((D199-C199)=-1,"Birdie",IF((D199-C199)=-2,"Eagle",IF((D199-C199)=0,"Par",IF((D199-C199)=1,"bogey",IF((D199-C199)=2,"Double bogey","Other"))))),"  ")</f>
        <v xml:space="preserve">  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0</v>
      </c>
      <c r="E200" s="31" t="str">
        <f t="shared" si="81"/>
        <v xml:space="preserve">  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0</v>
      </c>
      <c r="E201" s="31" t="str">
        <f t="shared" si="81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0</v>
      </c>
      <c r="E202" s="31" t="str">
        <f t="shared" si="81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0</v>
      </c>
      <c r="E203" s="31" t="str">
        <f t="shared" si="81"/>
        <v xml:space="preserve">  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0</v>
      </c>
      <c r="E204" s="31" t="str">
        <f t="shared" si="81"/>
        <v xml:space="preserve">  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0</v>
      </c>
      <c r="E205" s="31" t="str">
        <f t="shared" si="81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0</v>
      </c>
      <c r="E206" s="31" t="str">
        <f t="shared" si="81"/>
        <v xml:space="preserve">  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0</v>
      </c>
      <c r="E207" s="31" t="str">
        <f t="shared" si="81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8</v>
      </c>
      <c r="E210" s="31" t="str">
        <f t="shared" ref="E210:E218" si="83">IF(D210&lt;&gt;0,IF((D210-C210)=-1,"Birdie",IF((D210-C210)=-2,"Eagle",IF((D210-C210)=0,"Par",IF((D210-C210)=1,"bogey",IF((D210-C210)=2,"Double bogey","Other"))))),"  ")</f>
        <v>Other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8</v>
      </c>
      <c r="E211" s="31" t="str">
        <f t="shared" si="83"/>
        <v>Other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4</v>
      </c>
      <c r="E212" s="31" t="str">
        <f t="shared" si="83"/>
        <v>bogey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8</v>
      </c>
      <c r="E213" s="31" t="str">
        <f t="shared" si="83"/>
        <v>Other</v>
      </c>
      <c r="H213" t="s">
        <v>9</v>
      </c>
      <c r="I213" s="25">
        <f>COUNTIF(E210:E218,"Par")</f>
        <v>0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8</v>
      </c>
      <c r="E214" s="31" t="str">
        <f t="shared" si="83"/>
        <v>Other</v>
      </c>
      <c r="H214" t="s">
        <v>125</v>
      </c>
      <c r="I214" s="25">
        <f>COUNTIF(E210:E218,"bogey")</f>
        <v>1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6</v>
      </c>
      <c r="E215" s="31" t="str">
        <f t="shared" si="83"/>
        <v>Other</v>
      </c>
      <c r="H215" t="s">
        <v>126</v>
      </c>
      <c r="I215" s="25">
        <f>COUNTIF(E210:E218,"Double bogey")</f>
        <v>1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10</v>
      </c>
      <c r="E216" s="31" t="str">
        <f t="shared" si="83"/>
        <v>Other</v>
      </c>
      <c r="H216" t="s">
        <v>12</v>
      </c>
      <c r="I216" s="25">
        <f>COUNTIF(E210:E218,"Other")</f>
        <v>7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7</v>
      </c>
      <c r="E217" s="31" t="str">
        <f t="shared" si="83"/>
        <v>Other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7</v>
      </c>
      <c r="E218" s="31" t="str">
        <f t="shared" si="83"/>
        <v>Double bogey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70E14-EF4B-40D6-8B4C-EDAA6D241B2C}">
  <dimension ref="A1:Q22"/>
  <sheetViews>
    <sheetView workbookViewId="0">
      <selection activeCell="A12" sqref="A12"/>
    </sheetView>
  </sheetViews>
  <sheetFormatPr defaultRowHeight="12.75" x14ac:dyDescent="0.2"/>
  <cols>
    <col min="1" max="16" width="9.5703125" customWidth="1"/>
  </cols>
  <sheetData>
    <row r="1" spans="1:17" x14ac:dyDescent="0.2">
      <c r="A1" t="s">
        <v>147</v>
      </c>
      <c r="B1" t="s">
        <v>149</v>
      </c>
      <c r="C1" t="s">
        <v>150</v>
      </c>
      <c r="D1" t="s">
        <v>151</v>
      </c>
      <c r="E1" t="s">
        <v>148</v>
      </c>
      <c r="F1" t="s">
        <v>152</v>
      </c>
      <c r="G1" t="s">
        <v>153</v>
      </c>
      <c r="H1" t="s">
        <v>154</v>
      </c>
      <c r="I1" t="s">
        <v>155</v>
      </c>
      <c r="J1" t="s">
        <v>156</v>
      </c>
      <c r="K1" t="s">
        <v>157</v>
      </c>
      <c r="L1" t="s">
        <v>158</v>
      </c>
      <c r="M1" t="s">
        <v>159</v>
      </c>
      <c r="N1" t="s">
        <v>160</v>
      </c>
      <c r="O1" t="s">
        <v>161</v>
      </c>
      <c r="P1" t="s">
        <v>162</v>
      </c>
    </row>
    <row r="2" spans="1:17" x14ac:dyDescent="0.2">
      <c r="A2" cm="1">
        <f t="array" aca="1" ref="A2" ca="1">INDIRECT(CONCATENATE(A$1,"!J29"))</f>
        <v>4.8</v>
      </c>
      <c r="B2" cm="1">
        <f t="array" aca="1" ref="B2" ca="1">INDIRECT(CONCATENATE(B$1,"!J29"))</f>
        <v>4.2</v>
      </c>
      <c r="C2" cm="1">
        <f t="array" aca="1" ref="C2" ca="1">INDIRECT(CONCATENATE(C$1,"!J29"))</f>
        <v>6.666666666666667</v>
      </c>
      <c r="D2" cm="1">
        <f t="array" aca="1" ref="D2" ca="1">INDIRECT(CONCATENATE(D$1,"!J29"))</f>
        <v>6.166666666666667</v>
      </c>
      <c r="E2" cm="1">
        <f t="array" aca="1" ref="E2" ca="1">INDIRECT(CONCATENATE(E$1,"!J29"))</f>
        <v>5.2</v>
      </c>
      <c r="F2" cm="1">
        <f t="array" aca="1" ref="F2" ca="1">INDIRECT(CONCATENATE(F$1,"!J29"))</f>
        <v>6.166666666666667</v>
      </c>
      <c r="G2" cm="1">
        <f t="array" aca="1" ref="G2" ca="1">INDIRECT(CONCATENATE(G$1,"!J29"))</f>
        <v>6.333333333333333</v>
      </c>
      <c r="H2" cm="1">
        <f t="array" aca="1" ref="H2" ca="1">INDIRECT(CONCATENATE(H$1,"!J29"))</f>
        <v>7.166666666666667</v>
      </c>
      <c r="I2" cm="1">
        <f t="array" aca="1" ref="I2" ca="1">INDIRECT(CONCATENATE(I$1,"!J29"))</f>
        <v>6.166666666666667</v>
      </c>
      <c r="J2" cm="1">
        <f t="array" aca="1" ref="J2" ca="1">INDIRECT(CONCATENATE(J$1,"!J29"))</f>
        <v>6.166666666666667</v>
      </c>
      <c r="K2" cm="1">
        <f t="array" aca="1" ref="K2" ca="1">INDIRECT(CONCATENATE(K$1,"!J29"))</f>
        <v>6.4</v>
      </c>
      <c r="L2" cm="1">
        <f t="array" aca="1" ref="L2" ca="1">INDIRECT(CONCATENATE(L$1,"!J29"))</f>
        <v>4.5999999999999996</v>
      </c>
      <c r="M2" cm="1">
        <f t="array" aca="1" ref="M2" ca="1">INDIRECT(CONCATENATE(M$1,"!J29"))</f>
        <v>4.8</v>
      </c>
      <c r="N2" cm="1">
        <f t="array" aca="1" ref="N2" ca="1">INDIRECT(CONCATENATE(N$1,"!J29"))</f>
        <v>5.666666666666667</v>
      </c>
      <c r="O2" cm="1">
        <f t="array" aca="1" ref="O2" ca="1">INDIRECT(CONCATENATE(O$1,"!J29"))</f>
        <v>5.5</v>
      </c>
      <c r="P2" cm="1">
        <f t="array" aca="1" ref="P2" ca="1">INDIRECT(CONCATENATE(P$1,"!J29"))</f>
        <v>8</v>
      </c>
    </row>
    <row r="3" spans="1:17" x14ac:dyDescent="0.2">
      <c r="A3" cm="1">
        <f t="array" aca="1" ref="A3" ca="1">INDIRECT(CONCATENATE(A$1,"!J30"))</f>
        <v>5.4</v>
      </c>
      <c r="B3" cm="1">
        <f t="array" aca="1" ref="B3" ca="1">INDIRECT(CONCATENATE(B$1,"!J30"))</f>
        <v>5</v>
      </c>
      <c r="C3" cm="1">
        <f t="array" aca="1" ref="C3" ca="1">INDIRECT(CONCATENATE(C$1,"!J30"))</f>
        <v>6.666666666666667</v>
      </c>
      <c r="D3" cm="1">
        <f t="array" aca="1" ref="D3" ca="1">INDIRECT(CONCATENATE(D$1,"!J30"))</f>
        <v>6.333333333333333</v>
      </c>
      <c r="E3" cm="1">
        <f t="array" aca="1" ref="E3" ca="1">INDIRECT(CONCATENATE(E$1,"!J30"))</f>
        <v>4.5999999999999996</v>
      </c>
      <c r="F3" cm="1">
        <f t="array" aca="1" ref="F3" ca="1">INDIRECT(CONCATENATE(F$1,"!J30"))</f>
        <v>6.333333333333333</v>
      </c>
      <c r="G3" cm="1">
        <f t="array" aca="1" ref="G3" ca="1">INDIRECT(CONCATENATE(G$1,"!J30"))</f>
        <v>7</v>
      </c>
      <c r="H3" cm="1">
        <f t="array" aca="1" ref="H3" ca="1">INDIRECT(CONCATENATE(H$1,"!J30"))</f>
        <v>7.666666666666667</v>
      </c>
      <c r="I3" cm="1">
        <f t="array" aca="1" ref="I3" ca="1">INDIRECT(CONCATENATE(I$1,"!J30"))</f>
        <v>6.5</v>
      </c>
      <c r="J3" cm="1">
        <f t="array" aca="1" ref="J3" ca="1">INDIRECT(CONCATENATE(J$1,"!J30"))</f>
        <v>6.666666666666667</v>
      </c>
      <c r="K3" cm="1">
        <f t="array" aca="1" ref="K3" ca="1">INDIRECT(CONCATENATE(K$1,"!J30"))</f>
        <v>6</v>
      </c>
      <c r="L3" cm="1">
        <f t="array" aca="1" ref="L3" ca="1">INDIRECT(CONCATENATE(L$1,"!J30"))</f>
        <v>5</v>
      </c>
      <c r="M3" cm="1">
        <f t="array" aca="1" ref="M3" ca="1">INDIRECT(CONCATENATE(M$1,"!J30"))</f>
        <v>5</v>
      </c>
      <c r="N3" cm="1">
        <f t="array" aca="1" ref="N3" ca="1">INDIRECT(CONCATENATE(N$1,"!J30"))</f>
        <v>5.833333333333333</v>
      </c>
      <c r="O3" cm="1">
        <f t="array" aca="1" ref="O3" ca="1">INDIRECT(CONCATENATE(O$1,"!J30"))</f>
        <v>6.25</v>
      </c>
      <c r="P3" cm="1">
        <f t="array" aca="1" ref="P3" ca="1">INDIRECT(CONCATENATE(P$1,"!J30"))</f>
        <v>8.75</v>
      </c>
    </row>
    <row r="4" spans="1:17" x14ac:dyDescent="0.2">
      <c r="A4" cm="1">
        <f t="array" aca="1" ref="A4" ca="1">INDIRECT(CONCATENATE(A$1,"!J31"))</f>
        <v>4.4000000000000004</v>
      </c>
      <c r="B4" cm="1">
        <f t="array" aca="1" ref="B4" ca="1">INDIRECT(CONCATENATE(B$1,"!J31"))</f>
        <v>5.2</v>
      </c>
      <c r="C4" cm="1">
        <f t="array" aca="1" ref="C4" ca="1">INDIRECT(CONCATENATE(C$1,"!J31"))</f>
        <v>5.666666666666667</v>
      </c>
      <c r="D4" cm="1">
        <f t="array" aca="1" ref="D4" ca="1">INDIRECT(CONCATENATE(D$1,"!J31"))</f>
        <v>4.833333333333333</v>
      </c>
      <c r="E4" cm="1">
        <f t="array" aca="1" ref="E4" ca="1">INDIRECT(CONCATENATE(E$1,"!J31"))</f>
        <v>4.8</v>
      </c>
      <c r="F4" cm="1">
        <f t="array" aca="1" ref="F4" ca="1">INDIRECT(CONCATENATE(F$1,"!J31"))</f>
        <v>5.5</v>
      </c>
      <c r="G4" cm="1">
        <f t="array" aca="1" ref="G4" ca="1">INDIRECT(CONCATENATE(G$1,"!J31"))</f>
        <v>6.833333333333333</v>
      </c>
      <c r="H4" cm="1">
        <f t="array" aca="1" ref="H4" ca="1">INDIRECT(CONCATENATE(H$1,"!J31"))</f>
        <v>7.5</v>
      </c>
      <c r="I4" cm="1">
        <f t="array" aca="1" ref="I4" ca="1">INDIRECT(CONCATENATE(I$1,"!J31"))</f>
        <v>5.666666666666667</v>
      </c>
      <c r="J4" cm="1">
        <f t="array" aca="1" ref="J4" ca="1">INDIRECT(CONCATENATE(J$1,"!J31"))</f>
        <v>5.5</v>
      </c>
      <c r="K4" cm="1">
        <f t="array" aca="1" ref="K4" ca="1">INDIRECT(CONCATENATE(K$1,"!J31"))</f>
        <v>6.2</v>
      </c>
      <c r="L4" cm="1">
        <f t="array" aca="1" ref="L4" ca="1">INDIRECT(CONCATENATE(L$1,"!J31"))</f>
        <v>4.2</v>
      </c>
      <c r="M4" cm="1">
        <f t="array" aca="1" ref="M4" ca="1">INDIRECT(CONCATENATE(M$1,"!J31"))</f>
        <v>3.8</v>
      </c>
      <c r="N4" cm="1">
        <f t="array" aca="1" ref="N4" ca="1">INDIRECT(CONCATENATE(N$1,"!J31"))</f>
        <v>5.5</v>
      </c>
      <c r="O4" cm="1">
        <f t="array" aca="1" ref="O4" ca="1">INDIRECT(CONCATENATE(O$1,"!J31"))</f>
        <v>5.25</v>
      </c>
      <c r="P4" cm="1">
        <f t="array" aca="1" ref="P4" ca="1">INDIRECT(CONCATENATE(P$1,"!J31"))</f>
        <v>7</v>
      </c>
    </row>
    <row r="5" spans="1:17" x14ac:dyDescent="0.2">
      <c r="A5" cm="1">
        <f t="array" aca="1" ref="A5" ca="1">INDIRECT(CONCATENATE(A$1,"!J32"))</f>
        <v>4.4000000000000004</v>
      </c>
      <c r="B5" cm="1">
        <f t="array" aca="1" ref="B5" ca="1">INDIRECT(CONCATENATE(B$1,"!J32"))</f>
        <v>4.5999999999999996</v>
      </c>
      <c r="C5" cm="1">
        <f t="array" aca="1" ref="C5" ca="1">INDIRECT(CONCATENATE(C$1,"!J32"))</f>
        <v>6</v>
      </c>
      <c r="D5" cm="1">
        <f t="array" aca="1" ref="D5" ca="1">INDIRECT(CONCATENATE(D$1,"!J32"))</f>
        <v>4.666666666666667</v>
      </c>
      <c r="E5" cm="1">
        <f t="array" aca="1" ref="E5" ca="1">INDIRECT(CONCATENATE(E$1,"!J32"))</f>
        <v>3.8</v>
      </c>
      <c r="F5" cm="1">
        <f t="array" aca="1" ref="F5" ca="1">INDIRECT(CONCATENATE(F$1,"!J32"))</f>
        <v>4.5</v>
      </c>
      <c r="G5" cm="1">
        <f t="array" aca="1" ref="G5" ca="1">INDIRECT(CONCATENATE(G$1,"!J32"))</f>
        <v>7.333333333333333</v>
      </c>
      <c r="H5" cm="1">
        <f t="array" aca="1" ref="H5" ca="1">INDIRECT(CONCATENATE(H$1,"!J32"))</f>
        <v>6.5</v>
      </c>
      <c r="I5" cm="1">
        <f t="array" aca="1" ref="I5" ca="1">INDIRECT(CONCATENATE(I$1,"!J32"))</f>
        <v>5.166666666666667</v>
      </c>
      <c r="J5" cm="1">
        <f t="array" aca="1" ref="J5" ca="1">INDIRECT(CONCATENATE(J$1,"!J32"))</f>
        <v>5.5</v>
      </c>
      <c r="K5" cm="1">
        <f t="array" aca="1" ref="K5" ca="1">INDIRECT(CONCATENATE(K$1,"!J32"))</f>
        <v>5.4</v>
      </c>
      <c r="L5" cm="1">
        <f t="array" aca="1" ref="L5" ca="1">INDIRECT(CONCATENATE(L$1,"!J32"))</f>
        <v>3.8</v>
      </c>
      <c r="M5" cm="1">
        <f t="array" aca="1" ref="M5" ca="1">INDIRECT(CONCATENATE(M$1,"!J32"))</f>
        <v>4.2</v>
      </c>
      <c r="N5" cm="1">
        <f t="array" aca="1" ref="N5" ca="1">INDIRECT(CONCATENATE(N$1,"!J32"))</f>
        <v>5.333333333333333</v>
      </c>
      <c r="O5" cm="1">
        <f t="array" aca="1" ref="O5" ca="1">INDIRECT(CONCATENATE(O$1,"!J32"))</f>
        <v>4.75</v>
      </c>
      <c r="P5" cm="1">
        <f t="array" aca="1" ref="P5" ca="1">INDIRECT(CONCATENATE(P$1,"!J32"))</f>
        <v>7</v>
      </c>
    </row>
    <row r="6" spans="1:17" x14ac:dyDescent="0.2">
      <c r="A6" cm="1">
        <f t="array" aca="1" ref="A6" ca="1">INDIRECT(CONCATENATE(A$1,"!J33"))</f>
        <v>3.2</v>
      </c>
      <c r="B6" cm="1">
        <f t="array" aca="1" ref="B6" ca="1">INDIRECT(CONCATENATE(B$1,"!J33"))</f>
        <v>2.8</v>
      </c>
      <c r="C6" cm="1">
        <f t="array" aca="1" ref="C6" ca="1">INDIRECT(CONCATENATE(C$1,"!J33"))</f>
        <v>3.6666666666666665</v>
      </c>
      <c r="D6" cm="1">
        <f t="array" aca="1" ref="D6" ca="1">INDIRECT(CONCATENATE(D$1,"!J33"))</f>
        <v>4.666666666666667</v>
      </c>
      <c r="E6" cm="1">
        <f t="array" aca="1" ref="E6" ca="1">INDIRECT(CONCATENATE(E$1,"!J33"))</f>
        <v>3.8</v>
      </c>
      <c r="F6" cm="1">
        <f t="array" aca="1" ref="F6" ca="1">INDIRECT(CONCATENATE(F$1,"!J33"))</f>
        <v>3.1666666666666665</v>
      </c>
      <c r="G6" cm="1">
        <f t="array" aca="1" ref="G6" ca="1">INDIRECT(CONCATENATE(G$1,"!J33"))</f>
        <v>4.5</v>
      </c>
      <c r="H6" cm="1">
        <f t="array" aca="1" ref="H6" ca="1">INDIRECT(CONCATENATE(H$1,"!J33"))</f>
        <v>4.666666666666667</v>
      </c>
      <c r="I6" cm="1">
        <f t="array" aca="1" ref="I6" ca="1">INDIRECT(CONCATENATE(I$1,"!J33"))</f>
        <v>4</v>
      </c>
      <c r="J6" cm="1">
        <f t="array" aca="1" ref="J6" ca="1">INDIRECT(CONCATENATE(J$1,"!J33"))</f>
        <v>3.8333333333333335</v>
      </c>
      <c r="K6" cm="1">
        <f t="array" aca="1" ref="K6" ca="1">INDIRECT(CONCATENATE(K$1,"!J33"))</f>
        <v>3.4</v>
      </c>
      <c r="L6" cm="1">
        <f t="array" aca="1" ref="L6" ca="1">INDIRECT(CONCATENATE(L$1,"!J33"))</f>
        <v>3.2</v>
      </c>
      <c r="M6" cm="1">
        <f t="array" aca="1" ref="M6" ca="1">INDIRECT(CONCATENATE(M$1,"!J33"))</f>
        <v>3.8</v>
      </c>
      <c r="N6" cm="1">
        <f t="array" aca="1" ref="N6" ca="1">INDIRECT(CONCATENATE(N$1,"!J33"))</f>
        <v>4.333333333333333</v>
      </c>
      <c r="O6" cm="1">
        <f t="array" aca="1" ref="O6" ca="1">INDIRECT(CONCATENATE(O$1,"!J33"))</f>
        <v>5</v>
      </c>
      <c r="P6" cm="1">
        <f t="array" aca="1" ref="P6" ca="1">INDIRECT(CONCATENATE(P$1,"!J33"))</f>
        <v>4.75</v>
      </c>
    </row>
    <row r="7" spans="1:17" x14ac:dyDescent="0.2">
      <c r="A7" cm="1">
        <f t="array" aca="1" ref="A7" ca="1">INDIRECT(CONCATENATE(A$1,"!J34"))</f>
        <v>5.8</v>
      </c>
      <c r="B7" cm="1">
        <f t="array" aca="1" ref="B7" ca="1">INDIRECT(CONCATENATE(B$1,"!J34"))</f>
        <v>4.4000000000000004</v>
      </c>
      <c r="C7" cm="1">
        <f t="array" aca="1" ref="C7" ca="1">INDIRECT(CONCATENATE(C$1,"!J34"))</f>
        <v>5</v>
      </c>
      <c r="D7" cm="1">
        <f t="array" aca="1" ref="D7" ca="1">INDIRECT(CONCATENATE(D$1,"!J34"))</f>
        <v>5.833333333333333</v>
      </c>
      <c r="E7" cm="1">
        <f t="array" aca="1" ref="E7" ca="1">INDIRECT(CONCATENATE(E$1,"!J34"))</f>
        <v>4.5999999999999996</v>
      </c>
      <c r="F7" cm="1">
        <f t="array" aca="1" ref="F7" ca="1">INDIRECT(CONCATENATE(F$1,"!J34"))</f>
        <v>5.166666666666667</v>
      </c>
      <c r="G7" cm="1">
        <f t="array" aca="1" ref="G7" ca="1">INDIRECT(CONCATENATE(G$1,"!J34"))</f>
        <v>5.833333333333333</v>
      </c>
      <c r="H7" cm="1">
        <f t="array" aca="1" ref="H7" ca="1">INDIRECT(CONCATENATE(H$1,"!J34"))</f>
        <v>7.333333333333333</v>
      </c>
      <c r="I7" cm="1">
        <f t="array" aca="1" ref="I7" ca="1">INDIRECT(CONCATENATE(I$1,"!J34"))</f>
        <v>5.833333333333333</v>
      </c>
      <c r="J7" cm="1">
        <f t="array" aca="1" ref="J7" ca="1">INDIRECT(CONCATENATE(J$1,"!J34"))</f>
        <v>5.333333333333333</v>
      </c>
      <c r="K7" cm="1">
        <f t="array" aca="1" ref="K7" ca="1">INDIRECT(CONCATENATE(K$1,"!J34"))</f>
        <v>5.2</v>
      </c>
      <c r="L7" cm="1">
        <f t="array" aca="1" ref="L7" ca="1">INDIRECT(CONCATENATE(L$1,"!J34"))</f>
        <v>4.2</v>
      </c>
      <c r="M7" cm="1">
        <f t="array" aca="1" ref="M7" ca="1">INDIRECT(CONCATENATE(M$1,"!J34"))</f>
        <v>4.4000000000000004</v>
      </c>
      <c r="N7" cm="1">
        <f t="array" aca="1" ref="N7" ca="1">INDIRECT(CONCATENATE(N$1,"!J34"))</f>
        <v>5.333333333333333</v>
      </c>
      <c r="O7" cm="1">
        <f t="array" aca="1" ref="O7" ca="1">INDIRECT(CONCATENATE(O$1,"!J34"))</f>
        <v>5.5</v>
      </c>
      <c r="P7" cm="1">
        <f t="array" aca="1" ref="P7" ca="1">INDIRECT(CONCATENATE(P$1,"!J34"))</f>
        <v>6.75</v>
      </c>
    </row>
    <row r="8" spans="1:17" x14ac:dyDescent="0.2">
      <c r="A8" cm="1">
        <f t="array" aca="1" ref="A8" ca="1">INDIRECT(CONCATENATE(A$1,"!J35"))</f>
        <v>4.5999999999999996</v>
      </c>
      <c r="B8" cm="1">
        <f t="array" aca="1" ref="B8" ca="1">INDIRECT(CONCATENATE(B$1,"!J35"))</f>
        <v>4.4000000000000004</v>
      </c>
      <c r="C8" cm="1">
        <f t="array" aca="1" ref="C8" ca="1">INDIRECT(CONCATENATE(C$1,"!J35"))</f>
        <v>6.333333333333333</v>
      </c>
      <c r="D8" cm="1">
        <f t="array" aca="1" ref="D8" ca="1">INDIRECT(CONCATENATE(D$1,"!J35"))</f>
        <v>5.833333333333333</v>
      </c>
      <c r="E8" cm="1">
        <f t="array" aca="1" ref="E8" ca="1">INDIRECT(CONCATENATE(E$1,"!J35"))</f>
        <v>4.2</v>
      </c>
      <c r="F8" cm="1">
        <f t="array" aca="1" ref="F8" ca="1">INDIRECT(CONCATENATE(F$1,"!J35"))</f>
        <v>5.833333333333333</v>
      </c>
      <c r="G8" cm="1">
        <f t="array" aca="1" ref="G8" ca="1">INDIRECT(CONCATENATE(G$1,"!J35"))</f>
        <v>6</v>
      </c>
      <c r="H8" cm="1">
        <f t="array" aca="1" ref="H8" ca="1">INDIRECT(CONCATENATE(H$1,"!J35"))</f>
        <v>6.833333333333333</v>
      </c>
      <c r="I8" cm="1">
        <f t="array" aca="1" ref="I8" ca="1">INDIRECT(CONCATENATE(I$1,"!J35"))</f>
        <v>5.166666666666667</v>
      </c>
      <c r="J8" cm="1">
        <f t="array" aca="1" ref="J8" ca="1">INDIRECT(CONCATENATE(J$1,"!J35"))</f>
        <v>5.5</v>
      </c>
      <c r="K8" cm="1">
        <f t="array" aca="1" ref="K8" ca="1">INDIRECT(CONCATENATE(K$1,"!J35"))</f>
        <v>5</v>
      </c>
      <c r="L8" cm="1">
        <f t="array" aca="1" ref="L8" ca="1">INDIRECT(CONCATENATE(L$1,"!J35"))</f>
        <v>4.5999999999999996</v>
      </c>
      <c r="M8" cm="1">
        <f t="array" aca="1" ref="M8" ca="1">INDIRECT(CONCATENATE(M$1,"!J35"))</f>
        <v>5</v>
      </c>
      <c r="N8" cm="1">
        <f t="array" aca="1" ref="N8" ca="1">INDIRECT(CONCATENATE(N$1,"!J35"))</f>
        <v>4.833333333333333</v>
      </c>
      <c r="O8" cm="1">
        <f t="array" aca="1" ref="O8" ca="1">INDIRECT(CONCATENATE(O$1,"!J35"))</f>
        <v>5.75</v>
      </c>
      <c r="P8" cm="1">
        <f t="array" aca="1" ref="P8" ca="1">INDIRECT(CONCATENATE(P$1,"!J35"))</f>
        <v>7.25</v>
      </c>
    </row>
    <row r="9" spans="1:17" x14ac:dyDescent="0.2">
      <c r="A9" cm="1">
        <f t="array" aca="1" ref="A9" ca="1">INDIRECT(CONCATENATE(A$1,"!J36"))</f>
        <v>3.2</v>
      </c>
      <c r="B9" cm="1">
        <f t="array" aca="1" ref="B9" ca="1">INDIRECT(CONCATENATE(B$1,"!J36"))</f>
        <v>3.6</v>
      </c>
      <c r="C9" cm="1">
        <f t="array" aca="1" ref="C9" ca="1">INDIRECT(CONCATENATE(C$1,"!J36"))</f>
        <v>4</v>
      </c>
      <c r="D9" cm="1">
        <f t="array" aca="1" ref="D9" ca="1">INDIRECT(CONCATENATE(D$1,"!J36"))</f>
        <v>4.166666666666667</v>
      </c>
      <c r="E9" cm="1">
        <f t="array" aca="1" ref="E9" ca="1">INDIRECT(CONCATENATE(E$1,"!J36"))</f>
        <v>4</v>
      </c>
      <c r="F9" cm="1">
        <f t="array" aca="1" ref="F9" ca="1">INDIRECT(CONCATENATE(F$1,"!J36"))</f>
        <v>3.8333333333333335</v>
      </c>
      <c r="G9" cm="1">
        <f t="array" aca="1" ref="G9" ca="1">INDIRECT(CONCATENATE(G$1,"!J36"))</f>
        <v>5</v>
      </c>
      <c r="H9" cm="1">
        <f t="array" aca="1" ref="H9" ca="1">INDIRECT(CONCATENATE(H$1,"!J36"))</f>
        <v>4.5</v>
      </c>
      <c r="I9" cm="1">
        <f t="array" aca="1" ref="I9" ca="1">INDIRECT(CONCATENATE(I$1,"!J36"))</f>
        <v>3.6666666666666665</v>
      </c>
      <c r="J9" cm="1">
        <f t="array" aca="1" ref="J9" ca="1">INDIRECT(CONCATENATE(J$1,"!J36"))</f>
        <v>4.333333333333333</v>
      </c>
      <c r="K9" cm="1">
        <f t="array" aca="1" ref="K9" ca="1">INDIRECT(CONCATENATE(K$1,"!J36"))</f>
        <v>4</v>
      </c>
      <c r="L9" cm="1">
        <f t="array" aca="1" ref="L9" ca="1">INDIRECT(CONCATENATE(L$1,"!J36"))</f>
        <v>3.8</v>
      </c>
      <c r="M9" cm="1">
        <f t="array" aca="1" ref="M9" ca="1">INDIRECT(CONCATENATE(M$1,"!J36"))</f>
        <v>3.2</v>
      </c>
      <c r="N9" cm="1">
        <f t="array" aca="1" ref="N9" ca="1">INDIRECT(CONCATENATE(N$1,"!J36"))</f>
        <v>4</v>
      </c>
      <c r="O9" cm="1">
        <f t="array" aca="1" ref="O9" ca="1">INDIRECT(CONCATENATE(O$1,"!J36"))</f>
        <v>4</v>
      </c>
      <c r="P9" cm="1">
        <f t="array" aca="1" ref="P9" ca="1">INDIRECT(CONCATENATE(P$1,"!J36"))</f>
        <v>5.5</v>
      </c>
    </row>
    <row r="10" spans="1:17" x14ac:dyDescent="0.2">
      <c r="A10" cm="1">
        <f t="array" aca="1" ref="A10" ca="1">INDIRECT(CONCATENATE(A$1,"!J37"))</f>
        <v>6.4</v>
      </c>
      <c r="B10" cm="1">
        <f t="array" aca="1" ref="B10" ca="1">INDIRECT(CONCATENATE(B$1,"!J37"))</f>
        <v>6.4</v>
      </c>
      <c r="C10" cm="1">
        <f t="array" aca="1" ref="C10" ca="1">INDIRECT(CONCATENATE(C$1,"!J37"))</f>
        <v>6.666666666666667</v>
      </c>
      <c r="D10" cm="1">
        <f t="array" aca="1" ref="D10" ca="1">INDIRECT(CONCATENATE(D$1,"!J37"))</f>
        <v>7.166666666666667</v>
      </c>
      <c r="E10" cm="1">
        <f t="array" aca="1" ref="E10" ca="1">INDIRECT(CONCATENATE(E$1,"!J37"))</f>
        <v>5.8</v>
      </c>
      <c r="F10" cm="1">
        <f t="array" aca="1" ref="F10" ca="1">INDIRECT(CONCATENATE(F$1,"!J37"))</f>
        <v>7.166666666666667</v>
      </c>
      <c r="G10" cm="1">
        <f t="array" aca="1" ref="G10" ca="1">INDIRECT(CONCATENATE(G$1,"!J37"))</f>
        <v>8.3333333333333339</v>
      </c>
      <c r="H10" cm="1">
        <f t="array" aca="1" ref="H10" ca="1">INDIRECT(CONCATENATE(H$1,"!J37"))</f>
        <v>9</v>
      </c>
      <c r="I10" cm="1">
        <f t="array" aca="1" ref="I10" ca="1">INDIRECT(CONCATENATE(I$1,"!J37"))</f>
        <v>7.333333333333333</v>
      </c>
      <c r="J10" cm="1">
        <f t="array" aca="1" ref="J10" ca="1">INDIRECT(CONCATENATE(J$1,"!J37"))</f>
        <v>7.166666666666667</v>
      </c>
      <c r="K10" cm="1">
        <f t="array" aca="1" ref="K10" ca="1">INDIRECT(CONCATENATE(K$1,"!J37"))</f>
        <v>7.2</v>
      </c>
      <c r="L10" cm="1">
        <f t="array" aca="1" ref="L10" ca="1">INDIRECT(CONCATENATE(L$1,"!J37"))</f>
        <v>5.6</v>
      </c>
      <c r="M10" cm="1">
        <f t="array" aca="1" ref="M10" ca="1">INDIRECT(CONCATENATE(M$1,"!J37"))</f>
        <v>5.4</v>
      </c>
      <c r="N10" cm="1">
        <f t="array" aca="1" ref="N10" ca="1">INDIRECT(CONCATENATE(N$1,"!J37"))</f>
        <v>7</v>
      </c>
      <c r="O10" cm="1">
        <f t="array" aca="1" ref="O10" ca="1">INDIRECT(CONCATENATE(O$1,"!J37"))</f>
        <v>7</v>
      </c>
      <c r="P10" cm="1">
        <f t="array" aca="1" ref="P10" ca="1">INDIRECT(CONCATENATE(P$1,"!J37"))</f>
        <v>8.75</v>
      </c>
    </row>
    <row r="11" spans="1:17" x14ac:dyDescent="0.2">
      <c r="A11">
        <f ca="1">SUM(A2:A10)</f>
        <v>42.2</v>
      </c>
      <c r="B11">
        <f ca="1">SUM(B2:B10)</f>
        <v>40.6</v>
      </c>
      <c r="C11">
        <f t="shared" ref="C11:P11" ca="1" si="0">SUM(C2:C10)</f>
        <v>50.666666666666671</v>
      </c>
      <c r="D11">
        <f t="shared" ca="1" si="0"/>
        <v>49.666666666666664</v>
      </c>
      <c r="E11">
        <f t="shared" ca="1" si="0"/>
        <v>40.799999999999997</v>
      </c>
      <c r="F11">
        <f t="shared" ca="1" si="0"/>
        <v>47.666666666666671</v>
      </c>
      <c r="G11">
        <f t="shared" ca="1" si="0"/>
        <v>57.166666666666664</v>
      </c>
      <c r="H11">
        <f t="shared" ca="1" si="0"/>
        <v>61.166666666666671</v>
      </c>
      <c r="I11">
        <f t="shared" ca="1" si="0"/>
        <v>49.5</v>
      </c>
      <c r="J11">
        <f t="shared" ca="1" si="0"/>
        <v>50</v>
      </c>
      <c r="K11">
        <f t="shared" ca="1" si="0"/>
        <v>48.800000000000004</v>
      </c>
      <c r="L11">
        <f t="shared" ca="1" si="0"/>
        <v>39</v>
      </c>
      <c r="M11">
        <f t="shared" ca="1" si="0"/>
        <v>39.6</v>
      </c>
      <c r="N11">
        <f t="shared" ca="1" si="0"/>
        <v>47.833333333333329</v>
      </c>
      <c r="O11">
        <f t="shared" ca="1" si="0"/>
        <v>49</v>
      </c>
      <c r="P11">
        <f t="shared" ca="1" si="0"/>
        <v>63.75</v>
      </c>
      <c r="Q11">
        <f ca="1">AVERAGE(A11:P11)</f>
        <v>48.588541666666671</v>
      </c>
    </row>
    <row r="12" spans="1:17" x14ac:dyDescent="0.2">
      <c r="A12" t="str">
        <f ca="1">IF(A11&gt;A22,"WORSE",IF(A11&lt;A22,"Better","SAME"))</f>
        <v>Better</v>
      </c>
      <c r="B12" t="str">
        <f t="shared" ref="B12:P12" ca="1" si="1">IF(B11&gt;B22,"WORSE",IF(B11&lt;B22,"Better","SAME"))</f>
        <v>Better</v>
      </c>
      <c r="C12" t="str">
        <f t="shared" ca="1" si="1"/>
        <v>Better</v>
      </c>
      <c r="D12" t="str">
        <f t="shared" ca="1" si="1"/>
        <v>WORSE</v>
      </c>
      <c r="E12" t="str">
        <f t="shared" ca="1" si="1"/>
        <v>WORSE</v>
      </c>
      <c r="F12" t="str">
        <f t="shared" ca="1" si="1"/>
        <v>Better</v>
      </c>
      <c r="G12" t="str">
        <f t="shared" ca="1" si="1"/>
        <v>Better</v>
      </c>
      <c r="H12" t="str">
        <f t="shared" ca="1" si="1"/>
        <v>Better</v>
      </c>
      <c r="I12" t="str">
        <f t="shared" ca="1" si="1"/>
        <v>Better</v>
      </c>
      <c r="J12" t="str">
        <f t="shared" ca="1" si="1"/>
        <v>Better</v>
      </c>
      <c r="K12" t="str">
        <f t="shared" ca="1" si="1"/>
        <v>Better</v>
      </c>
      <c r="L12" t="str">
        <f t="shared" ca="1" si="1"/>
        <v>Better</v>
      </c>
      <c r="M12" t="str">
        <f t="shared" ca="1" si="1"/>
        <v>WORSE</v>
      </c>
      <c r="N12" t="str">
        <f t="shared" ca="1" si="1"/>
        <v>Better</v>
      </c>
      <c r="O12" t="str">
        <f t="shared" ca="1" si="1"/>
        <v>Better</v>
      </c>
      <c r="P12" t="str">
        <f t="shared" ca="1" si="1"/>
        <v>Better</v>
      </c>
    </row>
    <row r="13" spans="1:17" x14ac:dyDescent="0.2">
      <c r="A13" cm="1">
        <f t="array" aca="1" ref="A13" ca="1">INDIRECT(CONCATENATE(A$1,"!J40"))</f>
        <v>5.166666666666667</v>
      </c>
      <c r="B13" cm="1">
        <f t="array" aca="1" ref="B13" ca="1">INDIRECT(CONCATENATE(B$1,"!J40"))</f>
        <v>5</v>
      </c>
      <c r="C13" cm="1">
        <f t="array" aca="1" ref="C13" ca="1">INDIRECT(CONCATENATE(C$1,"!J40"))</f>
        <v>6.2</v>
      </c>
      <c r="D13" cm="1">
        <f t="array" aca="1" ref="D13" ca="1">INDIRECT(CONCATENATE(D$1,"!J40"))</f>
        <v>5.25</v>
      </c>
      <c r="E13" cm="1">
        <f t="array" aca="1" ref="E13" ca="1">INDIRECT(CONCATENATE(E$1,"!J40"))</f>
        <v>4.25</v>
      </c>
      <c r="F13" cm="1">
        <f t="array" aca="1" ref="F13" ca="1">INDIRECT(CONCATENATE(F$1,"!J40"))</f>
        <v>6.8571428571428568</v>
      </c>
      <c r="G13" cm="1">
        <f t="array" aca="1" ref="G13" ca="1">INDIRECT(CONCATENATE(G$1,"!J40"))</f>
        <v>6.8571428571428568</v>
      </c>
      <c r="H13" cm="1">
        <f t="array" aca="1" ref="H13" ca="1">INDIRECT(CONCATENATE(H$1,"!J40"))</f>
        <v>8.2857142857142865</v>
      </c>
      <c r="I13" cm="1">
        <f t="array" aca="1" ref="I13" ca="1">INDIRECT(CONCATENATE(I$1,"!J40"))</f>
        <v>6.5714285714285712</v>
      </c>
      <c r="J13" cm="1">
        <f t="array" aca="1" ref="J13" ca="1">INDIRECT(CONCATENATE(J$1,"!J40"))</f>
        <v>5.875</v>
      </c>
      <c r="K13" cm="1">
        <f t="array" aca="1" ref="K13" ca="1">INDIRECT(CONCATENATE(K$1,"!J40"))</f>
        <v>5.666666666666667</v>
      </c>
      <c r="L13" cm="1">
        <f t="array" aca="1" ref="L13" ca="1">INDIRECT(CONCATENATE(L$1,"!J40"))</f>
        <v>5</v>
      </c>
      <c r="M13" cm="1">
        <f t="array" aca="1" ref="M13" ca="1">INDIRECT(CONCATENATE(M$1,"!J40"))</f>
        <v>5</v>
      </c>
      <c r="N13" cm="1">
        <f t="array" aca="1" ref="N13" ca="1">INDIRECT(CONCATENATE(N$1,"!J40"))</f>
        <v>6</v>
      </c>
      <c r="O13" cm="1">
        <f t="array" aca="1" ref="O13" ca="1">INDIRECT(CONCATENATE(O$1,"!J40"))</f>
        <v>7.4285714285714288</v>
      </c>
      <c r="P13" cm="1">
        <f t="array" aca="1" ref="P13" ca="1">INDIRECT(CONCATENATE(P$1,"!J40"))</f>
        <v>7.7142857142857144</v>
      </c>
    </row>
    <row r="14" spans="1:17" x14ac:dyDescent="0.2">
      <c r="A14" cm="1">
        <f t="array" aca="1" ref="A14" ca="1">INDIRECT(CONCATENATE(A$1,"!J41"))</f>
        <v>5.166666666666667</v>
      </c>
      <c r="B14" cm="1">
        <f t="array" aca="1" ref="B14" ca="1">INDIRECT(CONCATENATE(B$1,"!J41"))</f>
        <v>5.25</v>
      </c>
      <c r="C14" cm="1">
        <f t="array" aca="1" ref="C14" ca="1">INDIRECT(CONCATENATE(C$1,"!J41"))</f>
        <v>6.4</v>
      </c>
      <c r="D14" cm="1">
        <f t="array" aca="1" ref="D14" ca="1">INDIRECT(CONCATENATE(D$1,"!J41"))</f>
        <v>6.125</v>
      </c>
      <c r="E14" cm="1">
        <f t="array" aca="1" ref="E14" ca="1">INDIRECT(CONCATENATE(E$1,"!J41"))</f>
        <v>4.5</v>
      </c>
      <c r="F14" cm="1">
        <f t="array" aca="1" ref="F14" ca="1">INDIRECT(CONCATENATE(F$1,"!J41"))</f>
        <v>5.2857142857142856</v>
      </c>
      <c r="G14" cm="1">
        <f t="array" aca="1" ref="G14" ca="1">INDIRECT(CONCATENATE(G$1,"!J41"))</f>
        <v>7.2857142857142856</v>
      </c>
      <c r="H14" cm="1">
        <f t="array" aca="1" ref="H14" ca="1">INDIRECT(CONCATENATE(H$1,"!J41"))</f>
        <v>7.4285714285714288</v>
      </c>
      <c r="I14" cm="1">
        <f t="array" aca="1" ref="I14" ca="1">INDIRECT(CONCATENATE(I$1,"!J41"))</f>
        <v>6.5714285714285712</v>
      </c>
      <c r="J14" cm="1">
        <f t="array" aca="1" ref="J14" ca="1">INDIRECT(CONCATENATE(J$1,"!J41"))</f>
        <v>5.875</v>
      </c>
      <c r="K14" cm="1">
        <f t="array" aca="1" ref="K14" ca="1">INDIRECT(CONCATENATE(K$1,"!J41"))</f>
        <v>5.5</v>
      </c>
      <c r="L14" cm="1">
        <f t="array" aca="1" ref="L14" ca="1">INDIRECT(CONCATENATE(L$1,"!J41"))</f>
        <v>4.2857142857142856</v>
      </c>
      <c r="M14" cm="1">
        <f t="array" aca="1" ref="M14" ca="1">INDIRECT(CONCATENATE(M$1,"!J41"))</f>
        <v>4.7142857142857144</v>
      </c>
      <c r="N14" cm="1">
        <f t="array" aca="1" ref="N14" ca="1">INDIRECT(CONCATENATE(N$1,"!J41"))</f>
        <v>6</v>
      </c>
      <c r="O14" cm="1">
        <f t="array" aca="1" ref="O14" ca="1">INDIRECT(CONCATENATE(O$1,"!J41"))</f>
        <v>6.8571428571428568</v>
      </c>
      <c r="P14" cm="1">
        <f t="array" aca="1" ref="P14" ca="1">INDIRECT(CONCATENATE(P$1,"!J41"))</f>
        <v>7.8571428571428568</v>
      </c>
    </row>
    <row r="15" spans="1:17" x14ac:dyDescent="0.2">
      <c r="A15" cm="1">
        <f t="array" aca="1" ref="A15" ca="1">INDIRECT(CONCATENATE(A$1,"!J42"))</f>
        <v>3.6666666666666665</v>
      </c>
      <c r="B15" cm="1">
        <f t="array" aca="1" ref="B15" ca="1">INDIRECT(CONCATENATE(B$1,"!J42"))</f>
        <v>3.75</v>
      </c>
      <c r="C15" cm="1">
        <f t="array" aca="1" ref="C15" ca="1">INDIRECT(CONCATENATE(C$1,"!J42"))</f>
        <v>4.4000000000000004</v>
      </c>
      <c r="D15" cm="1">
        <f t="array" aca="1" ref="D15" ca="1">INDIRECT(CONCATENATE(D$1,"!J42"))</f>
        <v>4.125</v>
      </c>
      <c r="E15" cm="1">
        <f t="array" aca="1" ref="E15" ca="1">INDIRECT(CONCATENATE(E$1,"!J42"))</f>
        <v>3.25</v>
      </c>
      <c r="F15" cm="1">
        <f t="array" aca="1" ref="F15" ca="1">INDIRECT(CONCATENATE(F$1,"!J42"))</f>
        <v>4</v>
      </c>
      <c r="G15" cm="1">
        <f t="array" aca="1" ref="G15" ca="1">INDIRECT(CONCATENATE(G$1,"!J42"))</f>
        <v>4.7142857142857144</v>
      </c>
      <c r="H15" cm="1">
        <f t="array" aca="1" ref="H15" ca="1">INDIRECT(CONCATENATE(H$1,"!J42"))</f>
        <v>5.7142857142857144</v>
      </c>
      <c r="I15" cm="1">
        <f t="array" aca="1" ref="I15" ca="1">INDIRECT(CONCATENATE(I$1,"!J42"))</f>
        <v>3.8571428571428572</v>
      </c>
      <c r="J15" cm="1">
        <f t="array" aca="1" ref="J15" ca="1">INDIRECT(CONCATENATE(J$1,"!J42"))</f>
        <v>4.25</v>
      </c>
      <c r="K15" cm="1">
        <f t="array" aca="1" ref="K15" ca="1">INDIRECT(CONCATENATE(K$1,"!J42"))</f>
        <v>3.6666666666666665</v>
      </c>
      <c r="L15" cm="1">
        <f t="array" aca="1" ref="L15" ca="1">INDIRECT(CONCATENATE(L$1,"!J42"))</f>
        <v>3.7142857142857144</v>
      </c>
      <c r="M15" cm="1">
        <f t="array" aca="1" ref="M15" ca="1">INDIRECT(CONCATENATE(M$1,"!J42"))</f>
        <v>3.2857142857142856</v>
      </c>
      <c r="N15" cm="1">
        <f t="array" aca="1" ref="N15" ca="1">INDIRECT(CONCATENATE(N$1,"!J42"))</f>
        <v>4.5</v>
      </c>
      <c r="O15" cm="1">
        <f t="array" aca="1" ref="O15" ca="1">INDIRECT(CONCATENATE(O$1,"!J42"))</f>
        <v>4.7142857142857144</v>
      </c>
      <c r="P15" cm="1">
        <f t="array" aca="1" ref="P15" ca="1">INDIRECT(CONCATENATE(P$1,"!J42"))</f>
        <v>5.8571428571428568</v>
      </c>
    </row>
    <row r="16" spans="1:17" x14ac:dyDescent="0.2">
      <c r="A16" cm="1">
        <f t="array" aca="1" ref="A16" ca="1">INDIRECT(CONCATENATE(A$1,"!J43"))</f>
        <v>4.666666666666667</v>
      </c>
      <c r="B16" cm="1">
        <f t="array" aca="1" ref="B16" ca="1">INDIRECT(CONCATENATE(B$1,"!J43"))</f>
        <v>4.75</v>
      </c>
      <c r="C16" cm="1">
        <f t="array" aca="1" ref="C16" ca="1">INDIRECT(CONCATENATE(C$1,"!J43"))</f>
        <v>5.8</v>
      </c>
      <c r="D16" cm="1">
        <f t="array" aca="1" ref="D16" ca="1">INDIRECT(CONCATENATE(D$1,"!J43"))</f>
        <v>5.25</v>
      </c>
      <c r="E16" cm="1">
        <f t="array" aca="1" ref="E16" ca="1">INDIRECT(CONCATENATE(E$1,"!J43"))</f>
        <v>5</v>
      </c>
      <c r="F16" cm="1">
        <f t="array" aca="1" ref="F16" ca="1">INDIRECT(CONCATENATE(F$1,"!J43"))</f>
        <v>6</v>
      </c>
      <c r="G16" cm="1">
        <f t="array" aca="1" ref="G16" ca="1">INDIRECT(CONCATENATE(G$1,"!J43"))</f>
        <v>6.7142857142857144</v>
      </c>
      <c r="H16" cm="1">
        <f t="array" aca="1" ref="H16" ca="1">INDIRECT(CONCATENATE(H$1,"!J43"))</f>
        <v>7</v>
      </c>
      <c r="I16" cm="1">
        <f t="array" aca="1" ref="I16" ca="1">INDIRECT(CONCATENATE(I$1,"!J43"))</f>
        <v>6.4285714285714288</v>
      </c>
      <c r="J16" cm="1">
        <f t="array" aca="1" ref="J16" ca="1">INDIRECT(CONCATENATE(J$1,"!J43"))</f>
        <v>5.75</v>
      </c>
      <c r="K16" cm="1">
        <f t="array" aca="1" ref="K16" ca="1">INDIRECT(CONCATENATE(K$1,"!J43"))</f>
        <v>5.333333333333333</v>
      </c>
      <c r="L16" cm="1">
        <f t="array" aca="1" ref="L16" ca="1">INDIRECT(CONCATENATE(L$1,"!J43"))</f>
        <v>4.8571428571428568</v>
      </c>
      <c r="M16" cm="1">
        <f t="array" aca="1" ref="M16" ca="1">INDIRECT(CONCATENATE(M$1,"!J43"))</f>
        <v>4.4285714285714288</v>
      </c>
      <c r="N16" cm="1">
        <f t="array" aca="1" ref="N16" ca="1">INDIRECT(CONCATENATE(N$1,"!J43"))</f>
        <v>6.25</v>
      </c>
      <c r="O16" cm="1">
        <f t="array" aca="1" ref="O16" ca="1">INDIRECT(CONCATENATE(O$1,"!J43"))</f>
        <v>6.4285714285714288</v>
      </c>
      <c r="P16" cm="1">
        <f t="array" aca="1" ref="P16" ca="1">INDIRECT(CONCATENATE(P$1,"!J43"))</f>
        <v>7.1428571428571432</v>
      </c>
    </row>
    <row r="17" spans="1:17" x14ac:dyDescent="0.2">
      <c r="A17" cm="1">
        <f t="array" aca="1" ref="A17" ca="1">INDIRECT(CONCATENATE(A$1,"!J44"))</f>
        <v>5.5</v>
      </c>
      <c r="B17" cm="1">
        <f t="array" aca="1" ref="B17" ca="1">INDIRECT(CONCATENATE(B$1,"!J44"))</f>
        <v>5</v>
      </c>
      <c r="C17" cm="1">
        <f t="array" aca="1" ref="C17" ca="1">INDIRECT(CONCATENATE(C$1,"!J44"))</f>
        <v>6.4</v>
      </c>
      <c r="D17" cm="1">
        <f t="array" aca="1" ref="D17" ca="1">INDIRECT(CONCATENATE(D$1,"!J44"))</f>
        <v>5.125</v>
      </c>
      <c r="E17" cm="1">
        <f t="array" aca="1" ref="E17" ca="1">INDIRECT(CONCATENATE(E$1,"!J44"))</f>
        <v>4.5</v>
      </c>
      <c r="F17" cm="1">
        <f t="array" aca="1" ref="F17" ca="1">INDIRECT(CONCATENATE(F$1,"!J44"))</f>
        <v>5.5714285714285712</v>
      </c>
      <c r="G17" cm="1">
        <f t="array" aca="1" ref="G17" ca="1">INDIRECT(CONCATENATE(G$1,"!J44"))</f>
        <v>8.2857142857142865</v>
      </c>
      <c r="H17" cm="1">
        <f t="array" aca="1" ref="H17" ca="1">INDIRECT(CONCATENATE(H$1,"!J44"))</f>
        <v>8.5714285714285712</v>
      </c>
      <c r="I17" cm="1">
        <f t="array" aca="1" ref="I17" ca="1">INDIRECT(CONCATENATE(I$1,"!J44"))</f>
        <v>6.4285714285714288</v>
      </c>
      <c r="J17" cm="1">
        <f t="array" aca="1" ref="J17" ca="1">INDIRECT(CONCATENATE(J$1,"!J44"))</f>
        <v>6.5</v>
      </c>
      <c r="K17" cm="1">
        <f t="array" aca="1" ref="K17" ca="1">INDIRECT(CONCATENATE(K$1,"!J44"))</f>
        <v>6.333333333333333</v>
      </c>
      <c r="L17" cm="1">
        <f t="array" aca="1" ref="L17" ca="1">INDIRECT(CONCATENATE(L$1,"!J44"))</f>
        <v>5</v>
      </c>
      <c r="M17" cm="1">
        <f t="array" aca="1" ref="M17" ca="1">INDIRECT(CONCATENATE(M$1,"!J44"))</f>
        <v>4.4285714285714288</v>
      </c>
      <c r="N17" cm="1">
        <f t="array" aca="1" ref="N17" ca="1">INDIRECT(CONCATENATE(N$1,"!J44"))</f>
        <v>5.5</v>
      </c>
      <c r="O17" cm="1">
        <f t="array" aca="1" ref="O17" ca="1">INDIRECT(CONCATENATE(O$1,"!J44"))</f>
        <v>7</v>
      </c>
      <c r="P17" cm="1">
        <f t="array" aca="1" ref="P17" ca="1">INDIRECT(CONCATENATE(P$1,"!J44"))</f>
        <v>8</v>
      </c>
    </row>
    <row r="18" spans="1:17" x14ac:dyDescent="0.2">
      <c r="A18" cm="1">
        <f t="array" aca="1" ref="A18" ca="1">INDIRECT(CONCATENATE(A$1,"!J45"))</f>
        <v>4</v>
      </c>
      <c r="B18" cm="1">
        <f t="array" aca="1" ref="B18" ca="1">INDIRECT(CONCATENATE(B$1,"!J45"))</f>
        <v>3.625</v>
      </c>
      <c r="C18" cm="1">
        <f t="array" aca="1" ref="C18" ca="1">INDIRECT(CONCATENATE(C$1,"!J45"))</f>
        <v>4.2</v>
      </c>
      <c r="D18" cm="1">
        <f t="array" aca="1" ref="D18" ca="1">INDIRECT(CONCATENATE(D$1,"!J45"))</f>
        <v>4.125</v>
      </c>
      <c r="E18" cm="1">
        <f t="array" aca="1" ref="E18" ca="1">INDIRECT(CONCATENATE(E$1,"!J45"))</f>
        <v>3.875</v>
      </c>
      <c r="F18" cm="1">
        <f t="array" aca="1" ref="F18" ca="1">INDIRECT(CONCATENATE(F$1,"!J45"))</f>
        <v>4</v>
      </c>
      <c r="G18" cm="1">
        <f t="array" aca="1" ref="G18" ca="1">INDIRECT(CONCATENATE(G$1,"!J45"))</f>
        <v>4.7142857142857144</v>
      </c>
      <c r="H18" cm="1">
        <f t="array" aca="1" ref="H18" ca="1">INDIRECT(CONCATENATE(H$1,"!J45"))</f>
        <v>3.8571428571428572</v>
      </c>
      <c r="I18" cm="1">
        <f t="array" aca="1" ref="I18" ca="1">INDIRECT(CONCATENATE(I$1,"!J45"))</f>
        <v>4</v>
      </c>
      <c r="J18" cm="1">
        <f t="array" aca="1" ref="J18" ca="1">INDIRECT(CONCATENATE(J$1,"!J45"))</f>
        <v>4</v>
      </c>
      <c r="K18" cm="1">
        <f t="array" aca="1" ref="K18" ca="1">INDIRECT(CONCATENATE(K$1,"!J45"))</f>
        <v>3.8333333333333335</v>
      </c>
      <c r="L18" cm="1">
        <f t="array" aca="1" ref="L18" ca="1">INDIRECT(CONCATENATE(L$1,"!J45"))</f>
        <v>3.5714285714285716</v>
      </c>
      <c r="M18" cm="1">
        <f t="array" aca="1" ref="M18" ca="1">INDIRECT(CONCATENATE(M$1,"!J45"))</f>
        <v>3.4285714285714284</v>
      </c>
      <c r="N18" cm="1">
        <f t="array" aca="1" ref="N18" ca="1">INDIRECT(CONCATENATE(N$1,"!J45"))</f>
        <v>4.25</v>
      </c>
      <c r="O18" cm="1">
        <f t="array" aca="1" ref="O18" ca="1">INDIRECT(CONCATENATE(O$1,"!J45"))</f>
        <v>4.2857142857142856</v>
      </c>
      <c r="P18" cm="1">
        <f t="array" aca="1" ref="P18" ca="1">INDIRECT(CONCATENATE(P$1,"!J45"))</f>
        <v>5.2857142857142856</v>
      </c>
    </row>
    <row r="19" spans="1:17" x14ac:dyDescent="0.2">
      <c r="A19" cm="1">
        <f t="array" aca="1" ref="A19" ca="1">INDIRECT(CONCATENATE(A$1,"!J46"))</f>
        <v>6.5</v>
      </c>
      <c r="B19" cm="1">
        <f t="array" aca="1" ref="B19" ca="1">INDIRECT(CONCATENATE(B$1,"!J46"))</f>
        <v>5.375</v>
      </c>
      <c r="C19" cm="1">
        <f t="array" aca="1" ref="C19" ca="1">INDIRECT(CONCATENATE(C$1,"!J46"))</f>
        <v>6.4</v>
      </c>
      <c r="D19" cm="1">
        <f t="array" aca="1" ref="D19" ca="1">INDIRECT(CONCATENATE(D$1,"!J46"))</f>
        <v>6.125</v>
      </c>
      <c r="E19" cm="1">
        <f t="array" aca="1" ref="E19" ca="1">INDIRECT(CONCATENATE(E$1,"!J46"))</f>
        <v>5</v>
      </c>
      <c r="F19" cm="1">
        <f t="array" aca="1" ref="F19" ca="1">INDIRECT(CONCATENATE(F$1,"!J46"))</f>
        <v>6.8571428571428568</v>
      </c>
      <c r="G19" cm="1">
        <f t="array" aca="1" ref="G19" ca="1">INDIRECT(CONCATENATE(G$1,"!J46"))</f>
        <v>7.8571428571428568</v>
      </c>
      <c r="H19" cm="1">
        <f t="array" aca="1" ref="H19" ca="1">INDIRECT(CONCATENATE(H$1,"!J46"))</f>
        <v>8.4285714285714288</v>
      </c>
      <c r="I19" cm="1">
        <f t="array" aca="1" ref="I19" ca="1">INDIRECT(CONCATENATE(I$1,"!J46"))</f>
        <v>7.5714285714285712</v>
      </c>
      <c r="J19" cm="1">
        <f t="array" aca="1" ref="J19" ca="1">INDIRECT(CONCATENATE(J$1,"!J46"))</f>
        <v>6.75</v>
      </c>
      <c r="K19" cm="1">
        <f t="array" aca="1" ref="K19" ca="1">INDIRECT(CONCATENATE(K$1,"!J46"))</f>
        <v>5.666666666666667</v>
      </c>
      <c r="L19" cm="1">
        <f t="array" aca="1" ref="L19" ca="1">INDIRECT(CONCATENATE(L$1,"!J46"))</f>
        <v>6.2857142857142856</v>
      </c>
      <c r="M19" cm="1">
        <f t="array" aca="1" ref="M19" ca="1">INDIRECT(CONCATENATE(M$1,"!J46"))</f>
        <v>4.8571428571428568</v>
      </c>
      <c r="N19" cm="1">
        <f t="array" aca="1" ref="N19" ca="1">INDIRECT(CONCATENATE(N$1,"!J46"))</f>
        <v>6.375</v>
      </c>
      <c r="O19" cm="1">
        <f t="array" aca="1" ref="O19" ca="1">INDIRECT(CONCATENATE(O$1,"!J46"))</f>
        <v>7.5714285714285712</v>
      </c>
      <c r="P19" cm="1">
        <f t="array" aca="1" ref="P19" ca="1">INDIRECT(CONCATENATE(P$1,"!J46"))</f>
        <v>9</v>
      </c>
    </row>
    <row r="20" spans="1:17" x14ac:dyDescent="0.2">
      <c r="A20" cm="1">
        <f t="array" aca="1" ref="A20" ca="1">INDIRECT(CONCATENATE(A$1,"!J47"))</f>
        <v>4.833333333333333</v>
      </c>
      <c r="B20" cm="1">
        <f t="array" aca="1" ref="B20" ca="1">INDIRECT(CONCATENATE(B$1,"!J47"))</f>
        <v>4.625</v>
      </c>
      <c r="C20" cm="1">
        <f t="array" aca="1" ref="C20" ca="1">INDIRECT(CONCATENATE(C$1,"!J47"))</f>
        <v>6.6</v>
      </c>
      <c r="D20" cm="1">
        <f t="array" aca="1" ref="D20" ca="1">INDIRECT(CONCATENATE(D$1,"!J47"))</f>
        <v>5.875</v>
      </c>
      <c r="E20" cm="1">
        <f t="array" aca="1" ref="E20" ca="1">INDIRECT(CONCATENATE(E$1,"!J47"))</f>
        <v>4.5</v>
      </c>
      <c r="F20" cm="1">
        <f t="array" aca="1" ref="F20" ca="1">INDIRECT(CONCATENATE(F$1,"!J47"))</f>
        <v>5.8571428571428568</v>
      </c>
      <c r="G20" cm="1">
        <f t="array" aca="1" ref="G20" ca="1">INDIRECT(CONCATENATE(G$1,"!J47"))</f>
        <v>7.1428571428571432</v>
      </c>
      <c r="H20" cm="1">
        <f t="array" aca="1" ref="H20" ca="1">INDIRECT(CONCATENATE(H$1,"!J47"))</f>
        <v>7.1428571428571432</v>
      </c>
      <c r="I20" cm="1">
        <f t="array" aca="1" ref="I20" ca="1">INDIRECT(CONCATENATE(I$1,"!J47"))</f>
        <v>5.8571428571428568</v>
      </c>
      <c r="J20" cm="1">
        <f t="array" aca="1" ref="J20" ca="1">INDIRECT(CONCATENATE(J$1,"!J47"))</f>
        <v>5.625</v>
      </c>
      <c r="K20" cm="1">
        <f t="array" aca="1" ref="K20" ca="1">INDIRECT(CONCATENATE(K$1,"!J47"))</f>
        <v>5.666666666666667</v>
      </c>
      <c r="L20" cm="1">
        <f t="array" aca="1" ref="L20" ca="1">INDIRECT(CONCATENATE(L$1,"!J47"))</f>
        <v>4.8571428571428568</v>
      </c>
      <c r="M20" cm="1">
        <f t="array" aca="1" ref="M20" ca="1">INDIRECT(CONCATENATE(M$1,"!J47"))</f>
        <v>4.2857142857142856</v>
      </c>
      <c r="N20" cm="1">
        <f t="array" aca="1" ref="N20" ca="1">INDIRECT(CONCATENATE(N$1,"!J47"))</f>
        <v>5.375</v>
      </c>
      <c r="O20" cm="1">
        <f t="array" aca="1" ref="O20" ca="1">INDIRECT(CONCATENATE(O$1,"!J47"))</f>
        <v>6.7142857142857144</v>
      </c>
      <c r="P20" cm="1">
        <f t="array" aca="1" ref="P20" ca="1">INDIRECT(CONCATENATE(P$1,"!J47"))</f>
        <v>6.1428571428571432</v>
      </c>
    </row>
    <row r="21" spans="1:17" x14ac:dyDescent="0.2">
      <c r="A21" cm="1">
        <f t="array" aca="1" ref="A21" ca="1">INDIRECT(CONCATENATE(A$1,"!J48"))</f>
        <v>5.333333333333333</v>
      </c>
      <c r="B21" cm="1">
        <f t="array" aca="1" ref="B21" ca="1">INDIRECT(CONCATENATE(B$1,"!J48"))</f>
        <v>5.75</v>
      </c>
      <c r="C21" cm="1">
        <f t="array" aca="1" ref="C21" ca="1">INDIRECT(CONCATENATE(C$1,"!J48"))</f>
        <v>6.6</v>
      </c>
      <c r="D21" cm="1">
        <f t="array" aca="1" ref="D21" ca="1">INDIRECT(CONCATENATE(D$1,"!J48"))</f>
        <v>7.125</v>
      </c>
      <c r="E21" cm="1">
        <f t="array" aca="1" ref="E21" ca="1">INDIRECT(CONCATENATE(E$1,"!J48"))</f>
        <v>5.125</v>
      </c>
      <c r="F21" cm="1">
        <f t="array" aca="1" ref="F21" ca="1">INDIRECT(CONCATENATE(F$1,"!J48"))</f>
        <v>6.5714285714285712</v>
      </c>
      <c r="G21" cm="1">
        <f t="array" aca="1" ref="G21" ca="1">INDIRECT(CONCATENATE(G$1,"!J48"))</f>
        <v>8.8571428571428577</v>
      </c>
      <c r="H21" cm="1">
        <f t="array" aca="1" ref="H21" ca="1">INDIRECT(CONCATENATE(H$1,"!J48"))</f>
        <v>9.1428571428571423</v>
      </c>
      <c r="I21" cm="1">
        <f t="array" aca="1" ref="I21" ca="1">INDIRECT(CONCATENATE(I$1,"!J48"))</f>
        <v>8.2857142857142865</v>
      </c>
      <c r="J21" cm="1">
        <f t="array" aca="1" ref="J21" ca="1">INDIRECT(CONCATENATE(J$1,"!J48"))</f>
        <v>7.125</v>
      </c>
      <c r="K21" cm="1">
        <f t="array" aca="1" ref="K21" ca="1">INDIRECT(CONCATENATE(K$1,"!J48"))</f>
        <v>7.166666666666667</v>
      </c>
      <c r="L21" cm="1">
        <f t="array" aca="1" ref="L21" ca="1">INDIRECT(CONCATENATE(L$1,"!J48"))</f>
        <v>5.5714285714285712</v>
      </c>
      <c r="M21" cm="1">
        <f t="array" aca="1" ref="M21" ca="1">INDIRECT(CONCATENATE(M$1,"!J48"))</f>
        <v>5.1428571428571432</v>
      </c>
      <c r="N21" cm="1">
        <f t="array" aca="1" ref="N21" ca="1">INDIRECT(CONCATENATE(N$1,"!J48"))</f>
        <v>6.5</v>
      </c>
      <c r="O21" cm="1">
        <f t="array" aca="1" ref="O21" ca="1">INDIRECT(CONCATENATE(O$1,"!J48"))</f>
        <v>7.7142857142857144</v>
      </c>
      <c r="P21" cm="1">
        <f t="array" aca="1" ref="P21" ca="1">INDIRECT(CONCATENATE(P$1,"!J48"))</f>
        <v>8.8571428571428577</v>
      </c>
    </row>
    <row r="22" spans="1:17" x14ac:dyDescent="0.2">
      <c r="A22">
        <f ca="1">SUM(A13:A21)</f>
        <v>44.833333333333343</v>
      </c>
      <c r="B22">
        <f ca="1">SUM(B13:B21)</f>
        <v>43.125</v>
      </c>
      <c r="C22">
        <f t="shared" ref="C22:P22" ca="1" si="2">SUM(C13:C21)</f>
        <v>53.000000000000007</v>
      </c>
      <c r="D22">
        <f t="shared" ca="1" si="2"/>
        <v>49.125</v>
      </c>
      <c r="E22">
        <f t="shared" ca="1" si="2"/>
        <v>40</v>
      </c>
      <c r="F22">
        <f t="shared" ca="1" si="2"/>
        <v>50.999999999999993</v>
      </c>
      <c r="G22">
        <f t="shared" ca="1" si="2"/>
        <v>62.428571428571431</v>
      </c>
      <c r="H22">
        <f t="shared" ca="1" si="2"/>
        <v>65.571428571428569</v>
      </c>
      <c r="I22">
        <f t="shared" ca="1" si="2"/>
        <v>55.571428571428569</v>
      </c>
      <c r="J22">
        <f t="shared" ca="1" si="2"/>
        <v>51.75</v>
      </c>
      <c r="K22">
        <f t="shared" ca="1" si="2"/>
        <v>48.833333333333329</v>
      </c>
      <c r="L22">
        <f t="shared" ca="1" si="2"/>
        <v>43.142857142857139</v>
      </c>
      <c r="M22">
        <f t="shared" ca="1" si="2"/>
        <v>39.571428571428577</v>
      </c>
      <c r="N22">
        <f t="shared" ca="1" si="2"/>
        <v>50.75</v>
      </c>
      <c r="O22">
        <f t="shared" ca="1" si="2"/>
        <v>58.714285714285715</v>
      </c>
      <c r="P22">
        <f t="shared" ca="1" si="2"/>
        <v>65.857142857142861</v>
      </c>
      <c r="Q22">
        <f ca="1">AVERAGE(A22:P22)</f>
        <v>51.454613095238095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N218"/>
  <sheetViews>
    <sheetView topLeftCell="A13" workbookViewId="0">
      <selection activeCell="A29" sqref="A2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127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10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11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2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11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12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3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4</v>
      </c>
      <c r="BR9" s="15"/>
      <c r="BS9" s="15">
        <f t="shared" si="23"/>
        <v>0</v>
      </c>
      <c r="BU9" s="9"/>
      <c r="BV9" s="16">
        <f t="shared" si="42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3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12</v>
      </c>
      <c r="CI9" s="15">
        <f t="shared" si="28"/>
        <v>3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13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4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13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14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3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3</v>
      </c>
      <c r="BR11" s="15"/>
      <c r="BS11" s="15">
        <f t="shared" si="23"/>
        <v>0</v>
      </c>
      <c r="BU11" s="9"/>
      <c r="BV11" s="16">
        <f t="shared" si="42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5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14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15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4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4</v>
      </c>
      <c r="BR12" s="15"/>
      <c r="BS12" s="15">
        <f t="shared" si="23"/>
        <v>0</v>
      </c>
      <c r="BU12" s="9"/>
      <c r="BV12" s="16">
        <f t="shared" si="42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6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15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16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5</v>
      </c>
      <c r="AH13" s="15"/>
      <c r="AI13" s="15">
        <f t="shared" si="11"/>
        <v>0</v>
      </c>
      <c r="AK13" s="9"/>
      <c r="AL13" s="16">
        <f t="shared" si="36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5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3"/>
        <v>7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16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17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3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4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8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17</v>
      </c>
      <c r="CI14" s="15">
        <f t="shared" si="28"/>
        <v>4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18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9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18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35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Y18" s="9"/>
      <c r="AC18" t="s">
        <v>113</v>
      </c>
      <c r="AE18" s="9"/>
      <c r="AI18" t="s">
        <v>113</v>
      </c>
      <c r="AK18" s="9"/>
      <c r="AO18" t="s">
        <v>113</v>
      </c>
      <c r="AQ18" s="9"/>
      <c r="AU18" t="s">
        <v>113</v>
      </c>
      <c r="AW18" s="9"/>
      <c r="BA18" t="s">
        <v>113</v>
      </c>
      <c r="BC18" s="9"/>
      <c r="BG18" t="s">
        <v>113</v>
      </c>
      <c r="BI18" s="9"/>
      <c r="BM18" t="s">
        <v>113</v>
      </c>
      <c r="BO18" s="9"/>
      <c r="BS18" t="s">
        <v>113</v>
      </c>
      <c r="BU18" s="9"/>
      <c r="BY18" t="s">
        <v>113</v>
      </c>
      <c r="CA18" s="9"/>
      <c r="CE18" t="s">
        <v>113</v>
      </c>
      <c r="CG18" s="9"/>
      <c r="CK18" t="s">
        <v>113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0</v>
      </c>
      <c r="G20" s="9"/>
      <c r="K20" t="s">
        <v>114</v>
      </c>
      <c r="L20" s="17">
        <f>SUM(L16:L19)</f>
        <v>0</v>
      </c>
      <c r="M20" s="9"/>
      <c r="Q20" t="s">
        <v>114</v>
      </c>
      <c r="R20" s="17">
        <f>SUM(R16:R19)</f>
        <v>0</v>
      </c>
      <c r="S20" s="9"/>
      <c r="W20" t="s">
        <v>114</v>
      </c>
      <c r="X20" s="17">
        <f>SUM(X16:X19)</f>
        <v>0</v>
      </c>
      <c r="Y20" s="9"/>
      <c r="AC20" t="s">
        <v>114</v>
      </c>
      <c r="AD20" s="17">
        <f>SUM(AD16:AD19)</f>
        <v>0</v>
      </c>
      <c r="AE20" s="9"/>
      <c r="AI20" t="s">
        <v>114</v>
      </c>
      <c r="AJ20" s="17">
        <f>SUM(AJ16:AJ19)</f>
        <v>0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0</v>
      </c>
      <c r="BC20" s="9"/>
      <c r="BG20" t="s">
        <v>114</v>
      </c>
      <c r="BH20" s="17">
        <f>SUM(BH16:BH19)</f>
        <v>0</v>
      </c>
      <c r="BI20" s="9"/>
      <c r="BM20" t="s">
        <v>114</v>
      </c>
      <c r="BN20" s="17">
        <f>SUM(BN16:BN19)</f>
        <v>0</v>
      </c>
      <c r="BO20" s="9"/>
      <c r="BS20" t="s">
        <v>114</v>
      </c>
      <c r="BT20" s="17">
        <f>SUM(BT16:BT19)</f>
        <v>0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17">
        <f>SUM(CF16:CF19)</f>
        <v>0</v>
      </c>
      <c r="CG20" s="9"/>
      <c r="CK20" t="s">
        <v>114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 t="e">
        <f>AVERAGE(J7,AB7,AN7,BF7,BR7)</f>
        <v>#DIV/0!</v>
      </c>
      <c r="K29" s="40">
        <f>MIN(J7,AB7,AN7,BF7,BR7)</f>
        <v>0</v>
      </c>
      <c r="L29" s="2">
        <f>MAX(J7,AB7,AN7,BF7,BR7)</f>
        <v>0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 t="e">
        <f t="shared" ref="J30:J37" si="47">AVERAGE(J8,AB8,AN8,BF8,BR8)</f>
        <v>#DIV/0!</v>
      </c>
      <c r="K30" s="40">
        <f t="shared" ref="K30:K37" si="48">MIN(J8,AB8,AN8,BF8,BR8)</f>
        <v>0</v>
      </c>
      <c r="L30" s="2">
        <f t="shared" ref="L30:L37" si="49">MAX(J8,AB8,AN8,BF8,BR8)</f>
        <v>0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 t="e">
        <f t="shared" si="47"/>
        <v>#DIV/0!</v>
      </c>
      <c r="K31" s="40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 t="e">
        <f t="shared" si="47"/>
        <v>#DIV/0!</v>
      </c>
      <c r="K32" s="40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 t="e">
        <f t="shared" si="47"/>
        <v>#DIV/0!</v>
      </c>
      <c r="K33" s="40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 t="e">
        <f t="shared" si="47"/>
        <v>#DIV/0!</v>
      </c>
      <c r="K34" s="40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 t="e">
        <f t="shared" si="47"/>
        <v>#DIV/0!</v>
      </c>
      <c r="K35" s="40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 t="e">
        <f t="shared" si="47"/>
        <v>#DIV/0!</v>
      </c>
      <c r="K36" s="40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 t="e">
        <f t="shared" si="47"/>
        <v>#DIV/0!</v>
      </c>
      <c r="K37" s="40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118</v>
      </c>
      <c r="J38" s="37" t="e">
        <f>SUM(J29:J37)</f>
        <v>#DIV/0!</v>
      </c>
      <c r="K38" s="37">
        <f>SUM(K29:K37)</f>
        <v>0</v>
      </c>
      <c r="L38" s="37">
        <f>SUM(L29:L37)</f>
        <v>0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 t="e">
        <f>AVERAGE(D7,P7)</f>
        <v>#DIV/0!</v>
      </c>
      <c r="K40" s="40">
        <f>MIN(D7,P7,V7)</f>
        <v>0</v>
      </c>
      <c r="L40" s="2">
        <f>MAX(D7,P7,V7)</f>
        <v>0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 t="e">
        <f t="shared" ref="J41:J48" si="50">AVERAGE(D8,P8)</f>
        <v>#DIV/0!</v>
      </c>
      <c r="K41" s="40">
        <f t="shared" ref="K41:K48" si="51">MIN(D8,P8,V8)</f>
        <v>0</v>
      </c>
      <c r="L41" s="2">
        <f t="shared" ref="L41:L48" si="52">MAX(D8,P8,V8)</f>
        <v>0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 t="e">
        <f t="shared" si="50"/>
        <v>#DIV/0!</v>
      </c>
      <c r="K42" s="40">
        <f t="shared" si="51"/>
        <v>0</v>
      </c>
      <c r="L42" s="2">
        <f t="shared" si="52"/>
        <v>0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 t="e">
        <f t="shared" si="50"/>
        <v>#DIV/0!</v>
      </c>
      <c r="K43" s="40">
        <f t="shared" si="51"/>
        <v>0</v>
      </c>
      <c r="L43" s="2">
        <f t="shared" si="52"/>
        <v>0</v>
      </c>
      <c r="M43" s="20"/>
    </row>
    <row r="44" spans="1:18" x14ac:dyDescent="0.2">
      <c r="A44" s="20"/>
      <c r="B44" t="s">
        <v>38</v>
      </c>
      <c r="C44" s="2">
        <f>SUM(C29:C43)</f>
        <v>0</v>
      </c>
      <c r="D44" s="2">
        <f>SUM(D29:D43)</f>
        <v>0</v>
      </c>
      <c r="E44" s="25">
        <f>SUM(E29:E43)</f>
        <v>0</v>
      </c>
      <c r="F44" s="2">
        <f>SUM(F29:F43)</f>
        <v>0</v>
      </c>
      <c r="G44" s="20"/>
      <c r="I44" s="35">
        <v>14</v>
      </c>
      <c r="J44" s="2" t="e">
        <f t="shared" si="50"/>
        <v>#DIV/0!</v>
      </c>
      <c r="K44" s="40">
        <f t="shared" si="51"/>
        <v>0</v>
      </c>
      <c r="L44" s="2">
        <f t="shared" si="52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 t="e">
        <f t="shared" si="50"/>
        <v>#DIV/0!</v>
      </c>
      <c r="K45" s="40">
        <f t="shared" si="51"/>
        <v>0</v>
      </c>
      <c r="L45" s="2">
        <f t="shared" si="52"/>
        <v>0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2" t="e">
        <f t="shared" si="50"/>
        <v>#DIV/0!</v>
      </c>
      <c r="K46" s="40">
        <f t="shared" si="51"/>
        <v>0</v>
      </c>
      <c r="L46" s="2">
        <f t="shared" si="52"/>
        <v>0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2" t="e">
        <f t="shared" si="50"/>
        <v>#DIV/0!</v>
      </c>
      <c r="K47" s="40">
        <f t="shared" si="51"/>
        <v>0</v>
      </c>
      <c r="L47" s="2">
        <f t="shared" si="52"/>
        <v>0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2" t="e">
        <f t="shared" si="50"/>
        <v>#DIV/0!</v>
      </c>
      <c r="K48" s="40">
        <f t="shared" si="51"/>
        <v>0</v>
      </c>
      <c r="L48" s="2">
        <f t="shared" si="52"/>
        <v>0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0</v>
      </c>
      <c r="G49" s="20"/>
      <c r="I49" s="36" t="s">
        <v>120</v>
      </c>
      <c r="J49" s="37" t="e">
        <f>SUM(J40:J48)</f>
        <v>#DIV/0!</v>
      </c>
      <c r="K49" s="37">
        <f>SUM(K40:K48)</f>
        <v>0</v>
      </c>
      <c r="L49" s="37">
        <f>SUM(L40:L48)</f>
        <v>0</v>
      </c>
      <c r="M49" s="20"/>
      <c r="R49" s="2"/>
    </row>
    <row r="50" spans="1:18" x14ac:dyDescent="0.2">
      <c r="A50" s="20"/>
      <c r="B50" t="s">
        <v>121</v>
      </c>
      <c r="C50" s="25">
        <f t="shared" si="54"/>
        <v>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4"/>
        <v>0</v>
      </c>
      <c r="G51" s="20"/>
      <c r="R51" s="2"/>
    </row>
    <row r="52" spans="1:18" x14ac:dyDescent="0.2">
      <c r="A52" s="20"/>
      <c r="B52" t="s">
        <v>12</v>
      </c>
      <c r="C52" s="25">
        <f t="shared" si="54"/>
        <v>0</v>
      </c>
      <c r="G52" s="20"/>
      <c r="R52" s="2"/>
    </row>
    <row r="53" spans="1:18" x14ac:dyDescent="0.2">
      <c r="A53" s="20"/>
      <c r="B53" t="s">
        <v>38</v>
      </c>
      <c r="C53" s="29">
        <f>SUM(C47:C52)</f>
        <v>0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5">B7</f>
        <v>10</v>
      </c>
      <c r="C56" s="32">
        <f t="shared" si="55"/>
        <v>4</v>
      </c>
      <c r="D56" s="32">
        <f t="shared" si="55"/>
        <v>0</v>
      </c>
      <c r="E56" s="31" t="str">
        <f t="shared" ref="E56:E64" si="56">IF(D56&lt;&gt;0,IF((D56-C56)=-1,"Birdie",IF((D56-C56)=-2,"Eagle",IF((D56-C56)=0,"Par",IF((D56-C56)=1,"bogey",IF((D56-C56)=2,"Double bogey","Other"))))),"  ")</f>
        <v xml:space="preserve">  </v>
      </c>
      <c r="H56" s="33" t="s">
        <v>123</v>
      </c>
    </row>
    <row r="57" spans="1:18" x14ac:dyDescent="0.2">
      <c r="B57" s="10">
        <f t="shared" si="55"/>
        <v>11</v>
      </c>
      <c r="C57" s="32">
        <f t="shared" si="55"/>
        <v>4</v>
      </c>
      <c r="D57" s="32">
        <f t="shared" si="55"/>
        <v>0</v>
      </c>
      <c r="E57" s="31" t="str">
        <f t="shared" si="56"/>
        <v xml:space="preserve">  </v>
      </c>
      <c r="H57" t="s">
        <v>124</v>
      </c>
      <c r="I57" s="25">
        <f>COUNTIF(E56:E64,"Eagle")</f>
        <v>0</v>
      </c>
    </row>
    <row r="58" spans="1:18" x14ac:dyDescent="0.2">
      <c r="B58" s="10">
        <f t="shared" si="55"/>
        <v>12</v>
      </c>
      <c r="C58" s="32">
        <f t="shared" si="55"/>
        <v>3</v>
      </c>
      <c r="D58" s="32">
        <f t="shared" si="55"/>
        <v>0</v>
      </c>
      <c r="E58" s="31" t="str">
        <f t="shared" si="56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5"/>
        <v>13</v>
      </c>
      <c r="C59" s="32">
        <f t="shared" si="55"/>
        <v>4</v>
      </c>
      <c r="D59" s="32">
        <f t="shared" si="55"/>
        <v>0</v>
      </c>
      <c r="E59" s="31" t="str">
        <f t="shared" si="56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5"/>
        <v>14</v>
      </c>
      <c r="C60" s="32">
        <f t="shared" si="55"/>
        <v>4</v>
      </c>
      <c r="D60" s="32">
        <f t="shared" si="55"/>
        <v>0</v>
      </c>
      <c r="E60" s="31" t="str">
        <f t="shared" si="56"/>
        <v xml:space="preserve">  </v>
      </c>
      <c r="H60" t="s">
        <v>125</v>
      </c>
      <c r="I60" s="25">
        <f>COUNTIF(E56:E64,"bogey")</f>
        <v>0</v>
      </c>
    </row>
    <row r="61" spans="1:18" x14ac:dyDescent="0.2">
      <c r="B61" s="10">
        <f t="shared" si="55"/>
        <v>15</v>
      </c>
      <c r="C61" s="32">
        <f t="shared" si="55"/>
        <v>3</v>
      </c>
      <c r="D61" s="32">
        <f t="shared" si="55"/>
        <v>0</v>
      </c>
      <c r="E61" s="31" t="str">
        <f t="shared" si="56"/>
        <v xml:space="preserve">  </v>
      </c>
      <c r="H61" t="s">
        <v>126</v>
      </c>
      <c r="I61" s="25">
        <f>COUNTIF(E56:E64,"Double bogey")</f>
        <v>0</v>
      </c>
    </row>
    <row r="62" spans="1:18" x14ac:dyDescent="0.2">
      <c r="B62" s="10">
        <f t="shared" si="55"/>
        <v>16</v>
      </c>
      <c r="C62" s="32">
        <f t="shared" si="55"/>
        <v>5</v>
      </c>
      <c r="D62" s="32">
        <f t="shared" si="55"/>
        <v>0</v>
      </c>
      <c r="E62" s="31" t="str">
        <f t="shared" si="56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5"/>
        <v>17</v>
      </c>
      <c r="C63" s="32">
        <f t="shared" si="55"/>
        <v>4</v>
      </c>
      <c r="D63" s="32">
        <f t="shared" si="55"/>
        <v>0</v>
      </c>
      <c r="E63" s="31" t="str">
        <f t="shared" si="56"/>
        <v xml:space="preserve">  </v>
      </c>
    </row>
    <row r="64" spans="1:18" x14ac:dyDescent="0.2">
      <c r="B64" s="10">
        <f t="shared" si="55"/>
        <v>18</v>
      </c>
      <c r="C64" s="32">
        <f t="shared" si="55"/>
        <v>5</v>
      </c>
      <c r="D64" s="32">
        <f t="shared" si="55"/>
        <v>0</v>
      </c>
      <c r="E64" s="31" t="str">
        <f t="shared" si="56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7">H7</f>
        <v>1</v>
      </c>
      <c r="C67" s="41">
        <f t="shared" si="57"/>
        <v>4</v>
      </c>
      <c r="D67" s="32">
        <f t="shared" si="57"/>
        <v>0</v>
      </c>
      <c r="E67" s="31" t="str">
        <f t="shared" ref="E67:E75" si="58">IF(D67&lt;&gt;0,IF((D67-C67)=-1,"Birdie",IF((D67-C67)=-2,"Eagle",IF((D67-C67)=0,"Par",IF((D67-C67)=1,"bogey",IF((D67-C67)=2,"Double bogey","Other"))))),"  ")</f>
        <v xml:space="preserve">  </v>
      </c>
      <c r="H67" s="33" t="s">
        <v>123</v>
      </c>
    </row>
    <row r="68" spans="2:9" x14ac:dyDescent="0.2">
      <c r="B68" s="10">
        <f t="shared" si="57"/>
        <v>2</v>
      </c>
      <c r="C68" s="41">
        <f t="shared" si="57"/>
        <v>4</v>
      </c>
      <c r="D68" s="32">
        <f t="shared" si="57"/>
        <v>0</v>
      </c>
      <c r="E68" s="31" t="str">
        <f t="shared" si="58"/>
        <v xml:space="preserve">  </v>
      </c>
      <c r="H68" t="s">
        <v>124</v>
      </c>
      <c r="I68" s="25">
        <f>COUNTIF(E67:E75,"Eagle")</f>
        <v>0</v>
      </c>
    </row>
    <row r="69" spans="2:9" x14ac:dyDescent="0.2">
      <c r="B69" s="10">
        <f t="shared" si="57"/>
        <v>3</v>
      </c>
      <c r="C69" s="41">
        <f t="shared" si="57"/>
        <v>4</v>
      </c>
      <c r="D69" s="32">
        <f t="shared" si="57"/>
        <v>0</v>
      </c>
      <c r="E69" s="31" t="str">
        <f t="shared" si="58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7"/>
        <v>4</v>
      </c>
      <c r="C70" s="41">
        <f t="shared" si="57"/>
        <v>4</v>
      </c>
      <c r="D70" s="32">
        <f t="shared" si="57"/>
        <v>0</v>
      </c>
      <c r="E70" s="31" t="str">
        <f t="shared" si="58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7"/>
        <v>5</v>
      </c>
      <c r="C71" s="41">
        <f t="shared" si="57"/>
        <v>3</v>
      </c>
      <c r="D71" s="32">
        <f t="shared" si="57"/>
        <v>0</v>
      </c>
      <c r="E71" s="31" t="str">
        <f t="shared" si="58"/>
        <v xml:space="preserve">  </v>
      </c>
      <c r="H71" t="s">
        <v>125</v>
      </c>
      <c r="I71" s="25">
        <f>COUNTIF(E67:E75,"bogey")</f>
        <v>0</v>
      </c>
    </row>
    <row r="72" spans="2:9" x14ac:dyDescent="0.2">
      <c r="B72" s="10">
        <f t="shared" si="57"/>
        <v>6</v>
      </c>
      <c r="C72" s="41">
        <f t="shared" si="57"/>
        <v>4</v>
      </c>
      <c r="D72" s="32">
        <f t="shared" si="57"/>
        <v>0</v>
      </c>
      <c r="E72" s="31" t="str">
        <f t="shared" si="58"/>
        <v xml:space="preserve">  </v>
      </c>
      <c r="H72" t="s">
        <v>126</v>
      </c>
      <c r="I72" s="25">
        <f>COUNTIF(E67:E75,"Double bogey")</f>
        <v>0</v>
      </c>
    </row>
    <row r="73" spans="2:9" x14ac:dyDescent="0.2">
      <c r="B73" s="10">
        <f t="shared" si="57"/>
        <v>7</v>
      </c>
      <c r="C73" s="41">
        <f t="shared" si="57"/>
        <v>4</v>
      </c>
      <c r="D73" s="32">
        <f t="shared" si="57"/>
        <v>0</v>
      </c>
      <c r="E73" s="31" t="str">
        <f t="shared" si="58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7"/>
        <v>8</v>
      </c>
      <c r="C74" s="41">
        <f t="shared" si="57"/>
        <v>3</v>
      </c>
      <c r="D74" s="32">
        <f t="shared" si="57"/>
        <v>0</v>
      </c>
      <c r="E74" s="31" t="str">
        <f t="shared" si="58"/>
        <v xml:space="preserve">  </v>
      </c>
    </row>
    <row r="75" spans="2:9" x14ac:dyDescent="0.2">
      <c r="B75" s="10">
        <f t="shared" si="57"/>
        <v>9</v>
      </c>
      <c r="C75" s="41">
        <f t="shared" si="57"/>
        <v>5</v>
      </c>
      <c r="D75" s="32">
        <f t="shared" si="57"/>
        <v>0</v>
      </c>
      <c r="E75" s="31" t="str">
        <f t="shared" si="58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9">N7</f>
        <v>10</v>
      </c>
      <c r="C78" s="41">
        <f t="shared" si="59"/>
        <v>4</v>
      </c>
      <c r="D78" s="32">
        <f t="shared" si="59"/>
        <v>0</v>
      </c>
      <c r="E78" s="31" t="str">
        <f t="shared" ref="E78:E86" si="60">IF(D78&lt;&gt;0,IF((D78-C78)=-1,"Birdie",IF((D78-C78)=-2,"Eagle",IF((D78-C78)=0,"Par",IF((D78-C78)=1,"bogey",IF((D78-C78)=2,"Double bogey","Other"))))),"  ")</f>
        <v xml:space="preserve">  </v>
      </c>
      <c r="H78" s="33" t="s">
        <v>123</v>
      </c>
    </row>
    <row r="79" spans="2:9" x14ac:dyDescent="0.2">
      <c r="B79" s="31">
        <f t="shared" si="59"/>
        <v>11</v>
      </c>
      <c r="C79" s="41">
        <f t="shared" si="59"/>
        <v>4</v>
      </c>
      <c r="D79" s="32">
        <f t="shared" si="59"/>
        <v>0</v>
      </c>
      <c r="E79" s="31" t="str">
        <f t="shared" si="60"/>
        <v xml:space="preserve">  </v>
      </c>
      <c r="H79" t="s">
        <v>124</v>
      </c>
      <c r="I79" s="25">
        <f>COUNTIF(E78:E86,"Eagle")</f>
        <v>0</v>
      </c>
    </row>
    <row r="80" spans="2:9" x14ac:dyDescent="0.2">
      <c r="B80" s="31">
        <f t="shared" si="59"/>
        <v>12</v>
      </c>
      <c r="C80" s="41">
        <f t="shared" si="59"/>
        <v>3</v>
      </c>
      <c r="D80" s="32">
        <f t="shared" si="59"/>
        <v>0</v>
      </c>
      <c r="E80" s="31" t="str">
        <f t="shared" si="60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59"/>
        <v>13</v>
      </c>
      <c r="C81" s="41">
        <f t="shared" si="59"/>
        <v>4</v>
      </c>
      <c r="D81" s="32">
        <f t="shared" si="59"/>
        <v>0</v>
      </c>
      <c r="E81" s="31" t="str">
        <f t="shared" si="60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59"/>
        <v>14</v>
      </c>
      <c r="C82" s="41">
        <f t="shared" si="59"/>
        <v>4</v>
      </c>
      <c r="D82" s="32">
        <f t="shared" si="59"/>
        <v>0</v>
      </c>
      <c r="E82" s="31" t="str">
        <f t="shared" si="60"/>
        <v xml:space="preserve">  </v>
      </c>
      <c r="H82" t="s">
        <v>125</v>
      </c>
      <c r="I82" s="25">
        <f>COUNTIF(E78:E86,"bogey")</f>
        <v>0</v>
      </c>
    </row>
    <row r="83" spans="2:9" x14ac:dyDescent="0.2">
      <c r="B83" s="31">
        <f t="shared" si="59"/>
        <v>15</v>
      </c>
      <c r="C83" s="41">
        <f t="shared" si="59"/>
        <v>3</v>
      </c>
      <c r="D83" s="32">
        <f t="shared" si="59"/>
        <v>0</v>
      </c>
      <c r="E83" s="31" t="str">
        <f t="shared" si="60"/>
        <v xml:space="preserve">  </v>
      </c>
      <c r="H83" t="s">
        <v>126</v>
      </c>
      <c r="I83" s="25">
        <f>COUNTIF(E78:E86,"Double bogey")</f>
        <v>0</v>
      </c>
    </row>
    <row r="84" spans="2:9" x14ac:dyDescent="0.2">
      <c r="B84" s="31">
        <f t="shared" si="59"/>
        <v>16</v>
      </c>
      <c r="C84" s="41">
        <f t="shared" si="59"/>
        <v>5</v>
      </c>
      <c r="D84" s="32">
        <f t="shared" si="59"/>
        <v>0</v>
      </c>
      <c r="E84" s="31" t="str">
        <f t="shared" si="60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59"/>
        <v>17</v>
      </c>
      <c r="C85" s="41">
        <f t="shared" si="59"/>
        <v>4</v>
      </c>
      <c r="D85" s="32">
        <f t="shared" si="59"/>
        <v>0</v>
      </c>
      <c r="E85" s="31" t="str">
        <f t="shared" si="60"/>
        <v xml:space="preserve">  </v>
      </c>
    </row>
    <row r="86" spans="2:9" x14ac:dyDescent="0.2">
      <c r="B86" s="31">
        <f t="shared" si="59"/>
        <v>18</v>
      </c>
      <c r="C86" s="41">
        <f t="shared" si="59"/>
        <v>5</v>
      </c>
      <c r="D86" s="32">
        <f t="shared" si="59"/>
        <v>0</v>
      </c>
      <c r="E86" s="31" t="str">
        <f t="shared" si="60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1">T7</f>
        <v>10</v>
      </c>
      <c r="C89" s="31">
        <f t="shared" si="61"/>
        <v>4</v>
      </c>
      <c r="D89" s="32">
        <f t="shared" si="61"/>
        <v>0</v>
      </c>
      <c r="E89" s="31" t="str">
        <f t="shared" ref="E89:E97" si="62">IF(D89&lt;&gt;0,IF((D89-C89)=-1,"Birdie",IF((D89-C89)=-2,"Eagle",IF((D89-C89)=0,"Par",IF((D89-C89)=1,"bogey",IF((D89-C89)=2,"Double bogey","Other"))))),"  ")</f>
        <v xml:space="preserve">  </v>
      </c>
      <c r="H89" s="33" t="s">
        <v>123</v>
      </c>
    </row>
    <row r="90" spans="2:9" x14ac:dyDescent="0.2">
      <c r="B90" s="31">
        <f t="shared" si="61"/>
        <v>11</v>
      </c>
      <c r="C90" s="31">
        <f t="shared" si="61"/>
        <v>4</v>
      </c>
      <c r="D90" s="32">
        <f t="shared" si="61"/>
        <v>0</v>
      </c>
      <c r="E90" s="31" t="str">
        <f t="shared" si="62"/>
        <v xml:space="preserve">  </v>
      </c>
      <c r="H90" t="s">
        <v>124</v>
      </c>
      <c r="I90" s="25">
        <f>COUNTIF(E89:E97,"Eagle")</f>
        <v>0</v>
      </c>
    </row>
    <row r="91" spans="2:9" x14ac:dyDescent="0.2">
      <c r="B91" s="31">
        <f t="shared" si="61"/>
        <v>12</v>
      </c>
      <c r="C91" s="31">
        <f t="shared" si="61"/>
        <v>3</v>
      </c>
      <c r="D91" s="32">
        <f t="shared" si="61"/>
        <v>0</v>
      </c>
      <c r="E91" s="31" t="str">
        <f t="shared" si="62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1"/>
        <v>13</v>
      </c>
      <c r="C92" s="31">
        <f t="shared" si="61"/>
        <v>4</v>
      </c>
      <c r="D92" s="32">
        <f t="shared" si="61"/>
        <v>0</v>
      </c>
      <c r="E92" s="31" t="str">
        <f t="shared" si="62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1"/>
        <v>14</v>
      </c>
      <c r="C93" s="31">
        <f t="shared" si="61"/>
        <v>4</v>
      </c>
      <c r="D93" s="32">
        <f t="shared" si="61"/>
        <v>0</v>
      </c>
      <c r="E93" s="31" t="str">
        <f t="shared" si="62"/>
        <v xml:space="preserve">  </v>
      </c>
      <c r="H93" t="s">
        <v>125</v>
      </c>
      <c r="I93" s="25">
        <f>COUNTIF(E89:E97,"bogey")</f>
        <v>0</v>
      </c>
    </row>
    <row r="94" spans="2:9" x14ac:dyDescent="0.2">
      <c r="B94" s="31">
        <f t="shared" si="61"/>
        <v>15</v>
      </c>
      <c r="C94" s="31">
        <f t="shared" si="61"/>
        <v>3</v>
      </c>
      <c r="D94" s="32">
        <f t="shared" si="61"/>
        <v>0</v>
      </c>
      <c r="E94" s="31" t="str">
        <f t="shared" si="62"/>
        <v xml:space="preserve">  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1"/>
        <v>16</v>
      </c>
      <c r="C95" s="31">
        <f t="shared" si="61"/>
        <v>5</v>
      </c>
      <c r="D95" s="32">
        <f t="shared" si="61"/>
        <v>0</v>
      </c>
      <c r="E95" s="31" t="str">
        <f t="shared" si="62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1"/>
        <v>17</v>
      </c>
      <c r="C96" s="31">
        <f t="shared" si="61"/>
        <v>4</v>
      </c>
      <c r="D96" s="32">
        <f t="shared" si="61"/>
        <v>0</v>
      </c>
      <c r="E96" s="31" t="str">
        <f t="shared" si="62"/>
        <v xml:space="preserve">  </v>
      </c>
    </row>
    <row r="97" spans="2:9" x14ac:dyDescent="0.2">
      <c r="B97" s="31">
        <f t="shared" si="61"/>
        <v>18</v>
      </c>
      <c r="C97" s="31">
        <f t="shared" si="61"/>
        <v>5</v>
      </c>
      <c r="D97" s="32">
        <f t="shared" si="61"/>
        <v>0</v>
      </c>
      <c r="E97" s="31" t="str">
        <f t="shared" si="62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3">Z7</f>
        <v>1</v>
      </c>
      <c r="C100" s="31">
        <f t="shared" si="63"/>
        <v>4</v>
      </c>
      <c r="D100" s="32">
        <f t="shared" si="63"/>
        <v>0</v>
      </c>
      <c r="E100" s="31" t="str">
        <f t="shared" ref="E100:E108" si="64">IF(D100&lt;&gt;0,IF((D100-C100)=-1,"Birdie",IF((D100-C100)=-2,"Eagle",IF((D100-C100)=0,"Par",IF((D100-C100)=1,"bogey",IF((D100-C100)=2,"Double bogey","Other"))))),"  ")</f>
        <v xml:space="preserve">  </v>
      </c>
      <c r="H100" s="33" t="s">
        <v>123</v>
      </c>
    </row>
    <row r="101" spans="2:9" x14ac:dyDescent="0.2">
      <c r="B101" s="31">
        <f t="shared" si="63"/>
        <v>2</v>
      </c>
      <c r="C101" s="31">
        <f t="shared" si="63"/>
        <v>4</v>
      </c>
      <c r="D101" s="32">
        <f t="shared" si="63"/>
        <v>0</v>
      </c>
      <c r="E101" s="31" t="str">
        <f t="shared" si="64"/>
        <v xml:space="preserve">  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3"/>
        <v>3</v>
      </c>
      <c r="C102" s="31">
        <f t="shared" si="63"/>
        <v>4</v>
      </c>
      <c r="D102" s="32">
        <f t="shared" si="63"/>
        <v>0</v>
      </c>
      <c r="E102" s="31" t="str">
        <f t="shared" si="64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3"/>
        <v>4</v>
      </c>
      <c r="C103" s="31">
        <f t="shared" si="63"/>
        <v>4</v>
      </c>
      <c r="D103" s="32">
        <f t="shared" si="63"/>
        <v>0</v>
      </c>
      <c r="E103" s="31" t="str">
        <f t="shared" si="64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3"/>
        <v>5</v>
      </c>
      <c r="C104" s="31">
        <f t="shared" si="63"/>
        <v>3</v>
      </c>
      <c r="D104" s="32">
        <f t="shared" si="63"/>
        <v>0</v>
      </c>
      <c r="E104" s="31" t="str">
        <f t="shared" si="64"/>
        <v xml:space="preserve">  </v>
      </c>
      <c r="H104" t="s">
        <v>125</v>
      </c>
      <c r="I104" s="25">
        <f>COUNTIF(E100:E108,"bogey")</f>
        <v>0</v>
      </c>
    </row>
    <row r="105" spans="2:9" x14ac:dyDescent="0.2">
      <c r="B105" s="31">
        <f t="shared" si="63"/>
        <v>6</v>
      </c>
      <c r="C105" s="31">
        <f t="shared" si="63"/>
        <v>4</v>
      </c>
      <c r="D105" s="32">
        <f t="shared" si="63"/>
        <v>0</v>
      </c>
      <c r="E105" s="31" t="str">
        <f t="shared" si="64"/>
        <v xml:space="preserve">  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3"/>
        <v>7</v>
      </c>
      <c r="C106" s="31">
        <f t="shared" si="63"/>
        <v>4</v>
      </c>
      <c r="D106" s="32">
        <f t="shared" si="63"/>
        <v>0</v>
      </c>
      <c r="E106" s="31" t="str">
        <f t="shared" si="64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3"/>
        <v>8</v>
      </c>
      <c r="C107" s="31">
        <f t="shared" si="63"/>
        <v>3</v>
      </c>
      <c r="D107" s="32">
        <f t="shared" si="63"/>
        <v>0</v>
      </c>
      <c r="E107" s="31" t="str">
        <f t="shared" si="64"/>
        <v xml:space="preserve">  </v>
      </c>
    </row>
    <row r="108" spans="2:9" x14ac:dyDescent="0.2">
      <c r="B108" s="31">
        <f t="shared" si="63"/>
        <v>9</v>
      </c>
      <c r="C108" s="31">
        <f t="shared" si="63"/>
        <v>5</v>
      </c>
      <c r="D108" s="32">
        <f t="shared" si="63"/>
        <v>0</v>
      </c>
      <c r="E108" s="31" t="str">
        <f t="shared" si="64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5">AF7</f>
        <v>10</v>
      </c>
      <c r="C111" s="31">
        <f t="shared" si="65"/>
        <v>4</v>
      </c>
      <c r="D111" s="32">
        <f t="shared" si="65"/>
        <v>0</v>
      </c>
      <c r="E111" s="31" t="str">
        <f t="shared" ref="E111:E119" si="66">IF(D111&lt;&gt;0,IF((D111-C111)=-1,"Birdie",IF((D111-C111)=-2,"Eagle",IF((D111-C111)=0,"Par",IF((D111-C111)=1,"bogey",IF((D111-C111)=2,"Double bogey","Other"))))),"  ")</f>
        <v xml:space="preserve">  </v>
      </c>
      <c r="H111" s="33" t="s">
        <v>123</v>
      </c>
    </row>
    <row r="112" spans="2:9" x14ac:dyDescent="0.2">
      <c r="B112" s="31">
        <f t="shared" si="65"/>
        <v>11</v>
      </c>
      <c r="C112" s="31">
        <f t="shared" si="65"/>
        <v>4</v>
      </c>
      <c r="D112" s="32">
        <f t="shared" si="65"/>
        <v>0</v>
      </c>
      <c r="E112" s="31" t="str">
        <f t="shared" si="66"/>
        <v xml:space="preserve">  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5"/>
        <v>12</v>
      </c>
      <c r="C113" s="31">
        <f t="shared" si="65"/>
        <v>3</v>
      </c>
      <c r="D113" s="32">
        <f t="shared" si="65"/>
        <v>0</v>
      </c>
      <c r="E113" s="31" t="str">
        <f t="shared" si="66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5"/>
        <v>13</v>
      </c>
      <c r="C114" s="31">
        <f t="shared" si="65"/>
        <v>4</v>
      </c>
      <c r="D114" s="32">
        <f t="shared" si="65"/>
        <v>0</v>
      </c>
      <c r="E114" s="31" t="str">
        <f t="shared" si="66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5"/>
        <v>14</v>
      </c>
      <c r="C115" s="31">
        <f t="shared" si="65"/>
        <v>4</v>
      </c>
      <c r="D115" s="32">
        <f t="shared" si="65"/>
        <v>0</v>
      </c>
      <c r="E115" s="31" t="str">
        <f t="shared" si="66"/>
        <v xml:space="preserve">  </v>
      </c>
      <c r="H115" t="s">
        <v>125</v>
      </c>
      <c r="I115" s="25">
        <f>COUNTIF(E111:E119,"bogey")</f>
        <v>0</v>
      </c>
    </row>
    <row r="116" spans="2:9" x14ac:dyDescent="0.2">
      <c r="B116" s="31">
        <f t="shared" si="65"/>
        <v>15</v>
      </c>
      <c r="C116" s="31">
        <f t="shared" si="65"/>
        <v>3</v>
      </c>
      <c r="D116" s="32">
        <f t="shared" si="65"/>
        <v>0</v>
      </c>
      <c r="E116" s="31" t="str">
        <f t="shared" si="66"/>
        <v xml:space="preserve">  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5"/>
        <v>16</v>
      </c>
      <c r="C117" s="31">
        <f t="shared" si="65"/>
        <v>5</v>
      </c>
      <c r="D117" s="32">
        <f t="shared" si="65"/>
        <v>0</v>
      </c>
      <c r="E117" s="31" t="str">
        <f t="shared" si="66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5"/>
        <v>17</v>
      </c>
      <c r="C118" s="31">
        <f t="shared" si="65"/>
        <v>4</v>
      </c>
      <c r="D118" s="32">
        <f t="shared" si="65"/>
        <v>0</v>
      </c>
      <c r="E118" s="31" t="str">
        <f t="shared" si="66"/>
        <v xml:space="preserve">  </v>
      </c>
    </row>
    <row r="119" spans="2:9" x14ac:dyDescent="0.2">
      <c r="B119" s="31">
        <f t="shared" si="65"/>
        <v>18</v>
      </c>
      <c r="C119" s="31">
        <f t="shared" si="65"/>
        <v>5</v>
      </c>
      <c r="D119" s="32">
        <f t="shared" si="65"/>
        <v>0</v>
      </c>
      <c r="E119" s="31" t="str">
        <f t="shared" si="66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7">AL7</f>
        <v>1</v>
      </c>
      <c r="C122" s="31">
        <f t="shared" si="67"/>
        <v>4</v>
      </c>
      <c r="D122" s="32">
        <f t="shared" si="67"/>
        <v>0</v>
      </c>
      <c r="E122" s="31" t="str">
        <f t="shared" ref="E122:E130" si="68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67"/>
        <v>2</v>
      </c>
      <c r="C123" s="31">
        <f t="shared" si="67"/>
        <v>4</v>
      </c>
      <c r="D123" s="32">
        <f t="shared" si="67"/>
        <v>0</v>
      </c>
      <c r="E123" s="31" t="str">
        <f t="shared" si="68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7"/>
        <v>3</v>
      </c>
      <c r="C124" s="31">
        <f t="shared" si="67"/>
        <v>4</v>
      </c>
      <c r="D124" s="32">
        <f t="shared" si="67"/>
        <v>0</v>
      </c>
      <c r="E124" s="31" t="str">
        <f t="shared" si="68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7"/>
        <v>4</v>
      </c>
      <c r="C125" s="31">
        <f t="shared" si="67"/>
        <v>4</v>
      </c>
      <c r="D125" s="32">
        <f t="shared" si="67"/>
        <v>0</v>
      </c>
      <c r="E125" s="31" t="str">
        <f t="shared" si="68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7"/>
        <v>5</v>
      </c>
      <c r="C126" s="31">
        <f t="shared" si="67"/>
        <v>3</v>
      </c>
      <c r="D126" s="32">
        <f t="shared" si="67"/>
        <v>0</v>
      </c>
      <c r="E126" s="31" t="str">
        <f t="shared" si="68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67"/>
        <v>6</v>
      </c>
      <c r="C127" s="31">
        <f t="shared" si="67"/>
        <v>4</v>
      </c>
      <c r="D127" s="32">
        <f t="shared" si="67"/>
        <v>0</v>
      </c>
      <c r="E127" s="31" t="str">
        <f t="shared" si="68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7"/>
        <v>7</v>
      </c>
      <c r="C128" s="31">
        <f t="shared" si="67"/>
        <v>4</v>
      </c>
      <c r="D128" s="32">
        <f t="shared" si="67"/>
        <v>0</v>
      </c>
      <c r="E128" s="31" t="str">
        <f t="shared" si="68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7"/>
        <v>8</v>
      </c>
      <c r="C129" s="31">
        <f t="shared" si="67"/>
        <v>3</v>
      </c>
      <c r="D129" s="32">
        <f t="shared" si="67"/>
        <v>0</v>
      </c>
      <c r="E129" s="31" t="str">
        <f t="shared" si="68"/>
        <v xml:space="preserve">  </v>
      </c>
    </row>
    <row r="130" spans="2:9" x14ac:dyDescent="0.2">
      <c r="B130" s="31">
        <f t="shared" si="67"/>
        <v>9</v>
      </c>
      <c r="C130" s="31">
        <f t="shared" si="67"/>
        <v>5</v>
      </c>
      <c r="D130" s="32">
        <f t="shared" si="67"/>
        <v>0</v>
      </c>
      <c r="E130" s="31" t="str">
        <f t="shared" si="68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9">AR7</f>
        <v>10</v>
      </c>
      <c r="C133" s="31">
        <f t="shared" si="69"/>
        <v>4</v>
      </c>
      <c r="D133" s="32">
        <f t="shared" si="69"/>
        <v>0</v>
      </c>
      <c r="E133" s="31" t="str">
        <f t="shared" ref="E133:E141" si="70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9"/>
        <v>11</v>
      </c>
      <c r="C134" s="31">
        <f t="shared" si="69"/>
        <v>4</v>
      </c>
      <c r="D134" s="32">
        <f t="shared" si="69"/>
        <v>0</v>
      </c>
      <c r="E134" s="31" t="str">
        <f t="shared" si="70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9"/>
        <v>12</v>
      </c>
      <c r="C135" s="31">
        <f t="shared" si="69"/>
        <v>3</v>
      </c>
      <c r="D135" s="32">
        <f t="shared" si="69"/>
        <v>0</v>
      </c>
      <c r="E135" s="31" t="str">
        <f t="shared" si="70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9"/>
        <v>13</v>
      </c>
      <c r="C136" s="31">
        <f t="shared" si="69"/>
        <v>4</v>
      </c>
      <c r="D136" s="32">
        <f t="shared" si="69"/>
        <v>0</v>
      </c>
      <c r="E136" s="31" t="str">
        <f t="shared" si="70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9"/>
        <v>14</v>
      </c>
      <c r="C137" s="31">
        <f t="shared" si="69"/>
        <v>4</v>
      </c>
      <c r="D137" s="32">
        <f t="shared" si="69"/>
        <v>0</v>
      </c>
      <c r="E137" s="31" t="str">
        <f t="shared" si="70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9"/>
        <v>15</v>
      </c>
      <c r="C138" s="31">
        <f t="shared" si="69"/>
        <v>3</v>
      </c>
      <c r="D138" s="32">
        <f t="shared" si="69"/>
        <v>0</v>
      </c>
      <c r="E138" s="31" t="str">
        <f t="shared" si="70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9"/>
        <v>16</v>
      </c>
      <c r="C139" s="31">
        <f t="shared" si="69"/>
        <v>5</v>
      </c>
      <c r="D139" s="32">
        <f t="shared" si="69"/>
        <v>0</v>
      </c>
      <c r="E139" s="31" t="str">
        <f t="shared" si="70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9"/>
        <v>17</v>
      </c>
      <c r="C140" s="31">
        <f t="shared" si="69"/>
        <v>4</v>
      </c>
      <c r="D140" s="32">
        <f t="shared" si="69"/>
        <v>0</v>
      </c>
      <c r="E140" s="31" t="str">
        <f t="shared" si="70"/>
        <v xml:space="preserve">  </v>
      </c>
    </row>
    <row r="141" spans="2:9" x14ac:dyDescent="0.2">
      <c r="B141" s="31">
        <f t="shared" si="69"/>
        <v>18</v>
      </c>
      <c r="C141" s="31">
        <f t="shared" si="69"/>
        <v>5</v>
      </c>
      <c r="D141" s="32">
        <f t="shared" si="69"/>
        <v>0</v>
      </c>
      <c r="E141" s="31" t="str">
        <f t="shared" si="70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1">AX7</f>
        <v>10</v>
      </c>
      <c r="C144" s="31">
        <f t="shared" si="71"/>
        <v>4</v>
      </c>
      <c r="D144" s="32">
        <f t="shared" si="71"/>
        <v>0</v>
      </c>
      <c r="E144" s="31" t="str">
        <f t="shared" ref="E144:E152" si="72">IF(D144&lt;&gt;0,IF((D144-C144)=-1,"Birdie",IF((D144-C144)=-2,"Eagle",IF((D144-C144)=0,"Par",IF((D144-C144)=1,"bogey",IF((D144-C144)=2,"Double bogey","Other"))))),"  ")</f>
        <v xml:space="preserve">  </v>
      </c>
      <c r="H144" s="33" t="s">
        <v>123</v>
      </c>
    </row>
    <row r="145" spans="2:9" x14ac:dyDescent="0.2">
      <c r="B145" s="31">
        <f t="shared" si="71"/>
        <v>11</v>
      </c>
      <c r="C145" s="31">
        <f t="shared" si="71"/>
        <v>4</v>
      </c>
      <c r="D145" s="32">
        <f t="shared" si="71"/>
        <v>0</v>
      </c>
      <c r="E145" s="31" t="str">
        <f t="shared" si="72"/>
        <v xml:space="preserve">  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1"/>
        <v>12</v>
      </c>
      <c r="C146" s="31">
        <f t="shared" si="71"/>
        <v>3</v>
      </c>
      <c r="D146" s="32">
        <f t="shared" si="71"/>
        <v>0</v>
      </c>
      <c r="E146" s="31" t="str">
        <f t="shared" si="72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1"/>
        <v>13</v>
      </c>
      <c r="C147" s="31">
        <f t="shared" si="71"/>
        <v>4</v>
      </c>
      <c r="D147" s="32">
        <f t="shared" si="71"/>
        <v>0</v>
      </c>
      <c r="E147" s="31" t="str">
        <f t="shared" si="72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1"/>
        <v>14</v>
      </c>
      <c r="C148" s="31">
        <f t="shared" si="71"/>
        <v>4</v>
      </c>
      <c r="D148" s="32">
        <f t="shared" si="71"/>
        <v>0</v>
      </c>
      <c r="E148" s="31" t="str">
        <f t="shared" si="72"/>
        <v xml:space="preserve">  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71"/>
        <v>15</v>
      </c>
      <c r="C149" s="31">
        <f t="shared" si="71"/>
        <v>3</v>
      </c>
      <c r="D149" s="32">
        <f t="shared" si="71"/>
        <v>0</v>
      </c>
      <c r="E149" s="31" t="str">
        <f t="shared" si="72"/>
        <v xml:space="preserve">  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71"/>
        <v>16</v>
      </c>
      <c r="C150" s="31">
        <f t="shared" si="71"/>
        <v>5</v>
      </c>
      <c r="D150" s="32">
        <f t="shared" si="71"/>
        <v>0</v>
      </c>
      <c r="E150" s="31" t="str">
        <f t="shared" si="72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1"/>
        <v>17</v>
      </c>
      <c r="C151" s="31">
        <f t="shared" si="71"/>
        <v>4</v>
      </c>
      <c r="D151" s="32">
        <f t="shared" si="71"/>
        <v>0</v>
      </c>
      <c r="E151" s="31" t="str">
        <f t="shared" si="72"/>
        <v xml:space="preserve">  </v>
      </c>
    </row>
    <row r="152" spans="2:9" x14ac:dyDescent="0.2">
      <c r="B152" s="31">
        <f t="shared" si="71"/>
        <v>18</v>
      </c>
      <c r="C152" s="31">
        <f t="shared" si="71"/>
        <v>5</v>
      </c>
      <c r="D152" s="32">
        <f t="shared" si="71"/>
        <v>0</v>
      </c>
      <c r="E152" s="31" t="str">
        <f t="shared" si="72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3">BD7</f>
        <v>1</v>
      </c>
      <c r="C155" s="31">
        <f t="shared" si="73"/>
        <v>4</v>
      </c>
      <c r="D155" s="32">
        <f t="shared" si="73"/>
        <v>0</v>
      </c>
      <c r="E155" s="31" t="str">
        <f t="shared" ref="E155:E163" si="74">IF(D155&lt;&gt;0,IF((D155-C155)=-1,"Birdie",IF((D155-C155)=-2,"Eagle",IF((D155-C155)=0,"Par",IF((D155-C155)=1,"bogey",IF((D155-C155)=2,"Double bogey","Other"))))),"  ")</f>
        <v xml:space="preserve">  </v>
      </c>
      <c r="H155" s="33" t="s">
        <v>123</v>
      </c>
    </row>
    <row r="156" spans="2:9" x14ac:dyDescent="0.2">
      <c r="B156" s="31">
        <f t="shared" si="73"/>
        <v>2</v>
      </c>
      <c r="C156" s="31">
        <f t="shared" si="73"/>
        <v>4</v>
      </c>
      <c r="D156" s="32">
        <f t="shared" si="73"/>
        <v>0</v>
      </c>
      <c r="E156" s="31" t="str">
        <f t="shared" si="74"/>
        <v xml:space="preserve">  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3"/>
        <v>3</v>
      </c>
      <c r="C157" s="31">
        <f t="shared" si="73"/>
        <v>4</v>
      </c>
      <c r="D157" s="32">
        <f t="shared" si="73"/>
        <v>0</v>
      </c>
      <c r="E157" s="31" t="str">
        <f t="shared" si="74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3"/>
        <v>4</v>
      </c>
      <c r="C158" s="31">
        <f t="shared" si="73"/>
        <v>4</v>
      </c>
      <c r="D158" s="32">
        <f t="shared" si="73"/>
        <v>0</v>
      </c>
      <c r="E158" s="31" t="str">
        <f t="shared" si="74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3"/>
        <v>5</v>
      </c>
      <c r="C159" s="31">
        <f t="shared" si="73"/>
        <v>3</v>
      </c>
      <c r="D159" s="32">
        <f t="shared" si="73"/>
        <v>0</v>
      </c>
      <c r="E159" s="31" t="str">
        <f t="shared" si="74"/>
        <v xml:space="preserve">  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73"/>
        <v>6</v>
      </c>
      <c r="C160" s="31">
        <f t="shared" si="73"/>
        <v>4</v>
      </c>
      <c r="D160" s="32">
        <f t="shared" si="73"/>
        <v>0</v>
      </c>
      <c r="E160" s="31" t="str">
        <f t="shared" si="74"/>
        <v xml:space="preserve">  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73"/>
        <v>7</v>
      </c>
      <c r="C161" s="31">
        <f t="shared" si="73"/>
        <v>4</v>
      </c>
      <c r="D161" s="32">
        <f t="shared" si="73"/>
        <v>0</v>
      </c>
      <c r="E161" s="31" t="str">
        <f t="shared" si="74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3"/>
        <v>8</v>
      </c>
      <c r="C162" s="31">
        <f t="shared" si="73"/>
        <v>3</v>
      </c>
      <c r="D162" s="32">
        <f t="shared" si="73"/>
        <v>0</v>
      </c>
      <c r="E162" s="31" t="str">
        <f t="shared" si="74"/>
        <v xml:space="preserve">  </v>
      </c>
    </row>
    <row r="163" spans="2:9" x14ac:dyDescent="0.2">
      <c r="B163" s="31">
        <f t="shared" si="73"/>
        <v>9</v>
      </c>
      <c r="C163" s="31">
        <f t="shared" si="73"/>
        <v>5</v>
      </c>
      <c r="D163" s="32">
        <f t="shared" si="73"/>
        <v>0</v>
      </c>
      <c r="E163" s="31" t="str">
        <f t="shared" si="74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5">BJ7</f>
        <v>10</v>
      </c>
      <c r="C166" s="31">
        <f t="shared" si="75"/>
        <v>4</v>
      </c>
      <c r="D166" s="32">
        <f t="shared" si="75"/>
        <v>0</v>
      </c>
      <c r="E166" s="31" t="str">
        <f t="shared" ref="E166:E174" si="76">IF(D166&lt;&gt;0,IF((D166-C166)=-1,"Birdie",IF((D166-C166)=-2,"Eagle",IF((D166-C166)=0,"Par",IF((D166-C166)=1,"bogey",IF((D166-C166)=2,"Double bogey","Other"))))),"  ")</f>
        <v xml:space="preserve">  </v>
      </c>
      <c r="H166" s="33" t="s">
        <v>123</v>
      </c>
    </row>
    <row r="167" spans="2:9" x14ac:dyDescent="0.2">
      <c r="B167" s="31">
        <f t="shared" si="75"/>
        <v>11</v>
      </c>
      <c r="C167" s="31">
        <f t="shared" si="75"/>
        <v>4</v>
      </c>
      <c r="D167" s="32">
        <f t="shared" si="75"/>
        <v>0</v>
      </c>
      <c r="E167" s="31" t="str">
        <f t="shared" si="76"/>
        <v xml:space="preserve">  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5"/>
        <v>12</v>
      </c>
      <c r="C168" s="31">
        <f t="shared" si="75"/>
        <v>3</v>
      </c>
      <c r="D168" s="32">
        <f t="shared" si="75"/>
        <v>0</v>
      </c>
      <c r="E168" s="31" t="str">
        <f t="shared" si="76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5"/>
        <v>13</v>
      </c>
      <c r="C169" s="31">
        <f t="shared" si="75"/>
        <v>4</v>
      </c>
      <c r="D169" s="32">
        <f t="shared" si="75"/>
        <v>0</v>
      </c>
      <c r="E169" s="31" t="str">
        <f t="shared" si="76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5"/>
        <v>14</v>
      </c>
      <c r="C170" s="31">
        <f t="shared" si="75"/>
        <v>4</v>
      </c>
      <c r="D170" s="32">
        <f t="shared" si="75"/>
        <v>0</v>
      </c>
      <c r="E170" s="31" t="str">
        <f t="shared" si="76"/>
        <v xml:space="preserve">  </v>
      </c>
      <c r="H170" t="s">
        <v>125</v>
      </c>
      <c r="I170" s="25">
        <f>COUNTIF(E166:E174,"bogey")</f>
        <v>0</v>
      </c>
    </row>
    <row r="171" spans="2:9" x14ac:dyDescent="0.2">
      <c r="B171" s="31">
        <f t="shared" si="75"/>
        <v>15</v>
      </c>
      <c r="C171" s="31">
        <f t="shared" si="75"/>
        <v>3</v>
      </c>
      <c r="D171" s="32">
        <f t="shared" si="75"/>
        <v>0</v>
      </c>
      <c r="E171" s="31" t="str">
        <f t="shared" si="76"/>
        <v xml:space="preserve">  </v>
      </c>
      <c r="H171" t="s">
        <v>126</v>
      </c>
      <c r="I171" s="25">
        <f>COUNTIF(E166:E174,"Double bogey")</f>
        <v>0</v>
      </c>
    </row>
    <row r="172" spans="2:9" x14ac:dyDescent="0.2">
      <c r="B172" s="31">
        <f t="shared" si="75"/>
        <v>16</v>
      </c>
      <c r="C172" s="31">
        <f t="shared" si="75"/>
        <v>5</v>
      </c>
      <c r="D172" s="32">
        <f t="shared" si="75"/>
        <v>0</v>
      </c>
      <c r="E172" s="31" t="str">
        <f t="shared" si="76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5"/>
        <v>17</v>
      </c>
      <c r="C173" s="31">
        <f t="shared" si="75"/>
        <v>4</v>
      </c>
      <c r="D173" s="32">
        <f t="shared" si="75"/>
        <v>0</v>
      </c>
      <c r="E173" s="31" t="str">
        <f t="shared" si="76"/>
        <v xml:space="preserve">  </v>
      </c>
    </row>
    <row r="174" spans="2:9" x14ac:dyDescent="0.2">
      <c r="B174" s="31">
        <f t="shared" si="75"/>
        <v>18</v>
      </c>
      <c r="C174" s="31">
        <f t="shared" si="75"/>
        <v>5</v>
      </c>
      <c r="D174" s="32">
        <f t="shared" si="75"/>
        <v>0</v>
      </c>
      <c r="E174" s="31" t="str">
        <f t="shared" si="76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7">BP7</f>
        <v>1</v>
      </c>
      <c r="C177" s="31">
        <f t="shared" si="77"/>
        <v>4</v>
      </c>
      <c r="D177" s="32">
        <f t="shared" si="77"/>
        <v>0</v>
      </c>
      <c r="E177" s="31" t="str">
        <f t="shared" ref="E177:E185" si="78">IF(D177&lt;&gt;0,IF((D177-C177)=-1,"Birdie",IF((D177-C177)=-2,"Eagle",IF((D177-C177)=0,"Par",IF((D177-C177)=1,"bogey",IF((D177-C177)=2,"Double bogey","Other"))))),"  ")</f>
        <v xml:space="preserve">  </v>
      </c>
      <c r="H177" s="33" t="s">
        <v>123</v>
      </c>
    </row>
    <row r="178" spans="2:9" x14ac:dyDescent="0.2">
      <c r="B178" s="31">
        <f t="shared" si="77"/>
        <v>2</v>
      </c>
      <c r="C178" s="31">
        <f t="shared" si="77"/>
        <v>4</v>
      </c>
      <c r="D178" s="32">
        <f t="shared" si="77"/>
        <v>0</v>
      </c>
      <c r="E178" s="31" t="str">
        <f t="shared" si="78"/>
        <v xml:space="preserve">  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7"/>
        <v>3</v>
      </c>
      <c r="C179" s="31">
        <f t="shared" si="77"/>
        <v>4</v>
      </c>
      <c r="D179" s="32">
        <f t="shared" si="77"/>
        <v>0</v>
      </c>
      <c r="E179" s="31" t="str">
        <f t="shared" si="78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7"/>
        <v>4</v>
      </c>
      <c r="C180" s="31">
        <f t="shared" si="77"/>
        <v>4</v>
      </c>
      <c r="D180" s="32">
        <f t="shared" si="77"/>
        <v>0</v>
      </c>
      <c r="E180" s="31" t="str">
        <f t="shared" si="78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7"/>
        <v>5</v>
      </c>
      <c r="C181" s="31">
        <f t="shared" si="77"/>
        <v>3</v>
      </c>
      <c r="D181" s="32">
        <f t="shared" si="77"/>
        <v>0</v>
      </c>
      <c r="E181" s="31" t="str">
        <f t="shared" si="78"/>
        <v xml:space="preserve">  </v>
      </c>
      <c r="H181" t="s">
        <v>125</v>
      </c>
      <c r="I181" s="25">
        <f>COUNTIF(E177:E185,"bogey")</f>
        <v>0</v>
      </c>
    </row>
    <row r="182" spans="2:9" x14ac:dyDescent="0.2">
      <c r="B182" s="31">
        <f t="shared" si="77"/>
        <v>6</v>
      </c>
      <c r="C182" s="31">
        <f t="shared" si="77"/>
        <v>4</v>
      </c>
      <c r="D182" s="32">
        <f t="shared" si="77"/>
        <v>0</v>
      </c>
      <c r="E182" s="31" t="str">
        <f t="shared" si="78"/>
        <v xml:space="preserve">  </v>
      </c>
      <c r="H182" t="s">
        <v>126</v>
      </c>
      <c r="I182" s="25">
        <f>COUNTIF(E177:E185,"Double bogey")</f>
        <v>0</v>
      </c>
    </row>
    <row r="183" spans="2:9" x14ac:dyDescent="0.2">
      <c r="B183" s="31">
        <f t="shared" si="77"/>
        <v>7</v>
      </c>
      <c r="C183" s="31">
        <f t="shared" si="77"/>
        <v>4</v>
      </c>
      <c r="D183" s="32">
        <f t="shared" si="77"/>
        <v>0</v>
      </c>
      <c r="E183" s="31" t="str">
        <f t="shared" si="78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7"/>
        <v>8</v>
      </c>
      <c r="C184" s="31">
        <f t="shared" si="77"/>
        <v>3</v>
      </c>
      <c r="D184" s="32">
        <f t="shared" si="77"/>
        <v>0</v>
      </c>
      <c r="E184" s="31" t="str">
        <f t="shared" si="78"/>
        <v xml:space="preserve">  </v>
      </c>
    </row>
    <row r="185" spans="2:9" x14ac:dyDescent="0.2">
      <c r="B185" s="31">
        <f t="shared" si="77"/>
        <v>9</v>
      </c>
      <c r="C185" s="31">
        <f t="shared" si="77"/>
        <v>5</v>
      </c>
      <c r="D185" s="32">
        <f t="shared" si="77"/>
        <v>0</v>
      </c>
      <c r="E185" s="31" t="str">
        <f t="shared" si="78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9">BV7</f>
        <v>10</v>
      </c>
      <c r="C188" s="31">
        <f t="shared" si="79"/>
        <v>4</v>
      </c>
      <c r="D188" s="32">
        <f t="shared" si="79"/>
        <v>0</v>
      </c>
      <c r="E188" s="31" t="str">
        <f t="shared" ref="E188:E196" si="80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79"/>
        <v>11</v>
      </c>
      <c r="C189" s="31">
        <f t="shared" si="79"/>
        <v>4</v>
      </c>
      <c r="D189" s="32">
        <f t="shared" si="79"/>
        <v>0</v>
      </c>
      <c r="E189" s="31" t="str">
        <f t="shared" si="80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9"/>
        <v>12</v>
      </c>
      <c r="C190" s="31">
        <f t="shared" si="79"/>
        <v>3</v>
      </c>
      <c r="D190" s="32">
        <f t="shared" si="79"/>
        <v>0</v>
      </c>
      <c r="E190" s="31" t="str">
        <f t="shared" si="80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9"/>
        <v>13</v>
      </c>
      <c r="C191" s="31">
        <f t="shared" si="79"/>
        <v>4</v>
      </c>
      <c r="D191" s="32">
        <f t="shared" si="79"/>
        <v>0</v>
      </c>
      <c r="E191" s="31" t="str">
        <f t="shared" si="80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79"/>
        <v>14</v>
      </c>
      <c r="C192" s="31">
        <f t="shared" si="79"/>
        <v>4</v>
      </c>
      <c r="D192" s="32">
        <f t="shared" si="79"/>
        <v>0</v>
      </c>
      <c r="E192" s="31" t="str">
        <f t="shared" si="80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79"/>
        <v>15</v>
      </c>
      <c r="C193" s="31">
        <f t="shared" si="79"/>
        <v>3</v>
      </c>
      <c r="D193" s="32">
        <f t="shared" si="79"/>
        <v>0</v>
      </c>
      <c r="E193" s="31" t="str">
        <f t="shared" si="80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79"/>
        <v>16</v>
      </c>
      <c r="C194" s="31">
        <f t="shared" si="79"/>
        <v>5</v>
      </c>
      <c r="D194" s="32">
        <f t="shared" si="79"/>
        <v>0</v>
      </c>
      <c r="E194" s="31" t="str">
        <f t="shared" si="80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9"/>
        <v>17</v>
      </c>
      <c r="C195" s="31">
        <f t="shared" si="79"/>
        <v>4</v>
      </c>
      <c r="D195" s="32">
        <f t="shared" si="79"/>
        <v>0</v>
      </c>
      <c r="E195" s="31" t="str">
        <f t="shared" si="80"/>
        <v xml:space="preserve">  </v>
      </c>
    </row>
    <row r="196" spans="2:9" x14ac:dyDescent="0.2">
      <c r="B196" s="31">
        <f t="shared" si="79"/>
        <v>18</v>
      </c>
      <c r="C196" s="31">
        <f t="shared" si="79"/>
        <v>5</v>
      </c>
      <c r="D196" s="32">
        <f t="shared" si="79"/>
        <v>0</v>
      </c>
      <c r="E196" s="31" t="str">
        <f t="shared" si="80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1">CB7</f>
        <v>1</v>
      </c>
      <c r="C199" s="31">
        <f t="shared" si="81"/>
        <v>4</v>
      </c>
      <c r="D199" s="32">
        <f t="shared" si="81"/>
        <v>0</v>
      </c>
      <c r="E199" s="31" t="str">
        <f t="shared" ref="E199:E207" si="82">IF(D199&lt;&gt;0,IF((D199-C199)=-1,"Birdie",IF((D199-C199)=-2,"Eagle",IF((D199-C199)=0,"Par",IF((D199-C199)=1,"bogey",IF((D199-C199)=2,"Double bogey","Other"))))),"  ")</f>
        <v xml:space="preserve">  </v>
      </c>
      <c r="H199" s="33" t="s">
        <v>123</v>
      </c>
    </row>
    <row r="200" spans="2:9" x14ac:dyDescent="0.2">
      <c r="B200" s="31">
        <f t="shared" si="81"/>
        <v>2</v>
      </c>
      <c r="C200" s="31">
        <f t="shared" si="81"/>
        <v>4</v>
      </c>
      <c r="D200" s="32">
        <f t="shared" si="81"/>
        <v>0</v>
      </c>
      <c r="E200" s="31" t="str">
        <f t="shared" si="82"/>
        <v xml:space="preserve">  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1"/>
        <v>3</v>
      </c>
      <c r="C201" s="31">
        <f t="shared" si="81"/>
        <v>4</v>
      </c>
      <c r="D201" s="32">
        <f t="shared" si="81"/>
        <v>0</v>
      </c>
      <c r="E201" s="31" t="str">
        <f t="shared" si="82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1"/>
        <v>4</v>
      </c>
      <c r="C202" s="31">
        <f t="shared" si="81"/>
        <v>4</v>
      </c>
      <c r="D202" s="32">
        <f t="shared" si="81"/>
        <v>0</v>
      </c>
      <c r="E202" s="31" t="str">
        <f t="shared" si="82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1"/>
        <v>5</v>
      </c>
      <c r="C203" s="31">
        <f t="shared" si="81"/>
        <v>3</v>
      </c>
      <c r="D203" s="32">
        <f t="shared" si="81"/>
        <v>0</v>
      </c>
      <c r="E203" s="31" t="str">
        <f t="shared" si="82"/>
        <v xml:space="preserve">  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1"/>
        <v>6</v>
      </c>
      <c r="C204" s="31">
        <f t="shared" si="81"/>
        <v>4</v>
      </c>
      <c r="D204" s="32">
        <f t="shared" si="81"/>
        <v>0</v>
      </c>
      <c r="E204" s="31" t="str">
        <f t="shared" si="82"/>
        <v xml:space="preserve">  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1"/>
        <v>7</v>
      </c>
      <c r="C205" s="31">
        <f t="shared" si="81"/>
        <v>4</v>
      </c>
      <c r="D205" s="32">
        <f t="shared" si="81"/>
        <v>0</v>
      </c>
      <c r="E205" s="31" t="str">
        <f t="shared" si="82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1"/>
        <v>8</v>
      </c>
      <c r="C206" s="31">
        <f t="shared" si="81"/>
        <v>3</v>
      </c>
      <c r="D206" s="32">
        <f t="shared" si="81"/>
        <v>0</v>
      </c>
      <c r="E206" s="31" t="str">
        <f t="shared" si="82"/>
        <v xml:space="preserve">  </v>
      </c>
    </row>
    <row r="207" spans="2:9" x14ac:dyDescent="0.2">
      <c r="B207" s="31">
        <f t="shared" si="81"/>
        <v>9</v>
      </c>
      <c r="C207" s="31">
        <f t="shared" si="81"/>
        <v>5</v>
      </c>
      <c r="D207" s="32">
        <f t="shared" si="81"/>
        <v>0</v>
      </c>
      <c r="E207" s="31" t="str">
        <f t="shared" si="82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3">CH7</f>
        <v>10</v>
      </c>
      <c r="C210" s="31">
        <f t="shared" si="83"/>
        <v>4</v>
      </c>
      <c r="D210" s="32">
        <f t="shared" si="83"/>
        <v>0</v>
      </c>
      <c r="E210" s="31" t="str">
        <f t="shared" ref="E210:E218" si="84">IF(D210&lt;&gt;0,IF((D210-C210)=-1,"Birdie",IF((D210-C210)=-2,"Eagle",IF((D210-C210)=0,"Par",IF((D210-C210)=1,"bogey",IF((D210-C210)=2,"Double bogey","Other"))))),"  ")</f>
        <v xml:space="preserve">  </v>
      </c>
      <c r="H210" s="33" t="s">
        <v>123</v>
      </c>
    </row>
    <row r="211" spans="2:9" x14ac:dyDescent="0.2">
      <c r="B211" s="31">
        <f t="shared" si="83"/>
        <v>11</v>
      </c>
      <c r="C211" s="31">
        <f t="shared" si="83"/>
        <v>4</v>
      </c>
      <c r="D211" s="32">
        <f t="shared" si="83"/>
        <v>0</v>
      </c>
      <c r="E211" s="31" t="str">
        <f t="shared" si="84"/>
        <v xml:space="preserve">  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3"/>
        <v>12</v>
      </c>
      <c r="C212" s="31">
        <f t="shared" si="83"/>
        <v>3</v>
      </c>
      <c r="D212" s="32">
        <f t="shared" si="83"/>
        <v>0</v>
      </c>
      <c r="E212" s="31" t="str">
        <f t="shared" si="84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3"/>
        <v>13</v>
      </c>
      <c r="C213" s="31">
        <f t="shared" si="83"/>
        <v>4</v>
      </c>
      <c r="D213" s="32">
        <f t="shared" si="83"/>
        <v>0</v>
      </c>
      <c r="E213" s="31" t="str">
        <f t="shared" si="84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3"/>
        <v>14</v>
      </c>
      <c r="C214" s="31">
        <f t="shared" si="83"/>
        <v>4</v>
      </c>
      <c r="D214" s="32">
        <f t="shared" si="83"/>
        <v>0</v>
      </c>
      <c r="E214" s="31" t="str">
        <f t="shared" si="84"/>
        <v xml:space="preserve">  </v>
      </c>
      <c r="H214" t="s">
        <v>125</v>
      </c>
      <c r="I214" s="25">
        <f>COUNTIF(E210:E218,"bogey")</f>
        <v>0</v>
      </c>
    </row>
    <row r="215" spans="2:9" x14ac:dyDescent="0.2">
      <c r="B215" s="31">
        <f t="shared" si="83"/>
        <v>15</v>
      </c>
      <c r="C215" s="31">
        <f t="shared" si="83"/>
        <v>3</v>
      </c>
      <c r="D215" s="32">
        <f t="shared" si="83"/>
        <v>0</v>
      </c>
      <c r="E215" s="31" t="str">
        <f t="shared" si="84"/>
        <v xml:space="preserve">  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3"/>
        <v>16</v>
      </c>
      <c r="C216" s="31">
        <f t="shared" si="83"/>
        <v>5</v>
      </c>
      <c r="D216" s="32">
        <f t="shared" si="83"/>
        <v>0</v>
      </c>
      <c r="E216" s="31" t="str">
        <f t="shared" si="84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3"/>
        <v>17</v>
      </c>
      <c r="C217" s="31">
        <f t="shared" si="83"/>
        <v>4</v>
      </c>
      <c r="D217" s="32">
        <f t="shared" si="83"/>
        <v>0</v>
      </c>
      <c r="E217" s="31" t="str">
        <f t="shared" si="84"/>
        <v xml:space="preserve">  </v>
      </c>
    </row>
    <row r="218" spans="2:9" x14ac:dyDescent="0.2">
      <c r="B218" s="31">
        <f t="shared" si="83"/>
        <v>18</v>
      </c>
      <c r="C218" s="31">
        <f t="shared" si="83"/>
        <v>5</v>
      </c>
      <c r="D218" s="32">
        <f t="shared" si="83"/>
        <v>0</v>
      </c>
      <c r="E218" s="31" t="str">
        <f t="shared" si="84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0251-32B1-4714-A8DC-A0D275981399}">
  <dimension ref="A1:CN218"/>
  <sheetViews>
    <sheetView topLeftCell="A26" workbookViewId="0">
      <selection activeCell="A29" sqref="A2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167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10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6</v>
      </c>
      <c r="AO7" s="15">
        <f t="shared" ref="AO7:AO15" si="13">IF((AN7-AM7)&gt;3,AM7+3,AN7)</f>
        <v>6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0.5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0.5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11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</v>
      </c>
      <c r="AM8" s="15">
        <f t="shared" si="12"/>
        <v>4</v>
      </c>
      <c r="AN8" s="15">
        <v>6</v>
      </c>
      <c r="AO8" s="15">
        <f t="shared" si="13"/>
        <v>6</v>
      </c>
      <c r="AP8" s="2">
        <v>1</v>
      </c>
      <c r="AQ8" s="9"/>
      <c r="AR8" s="16">
        <f t="shared" ref="AR8:AR15" si="37">+AR7+1</f>
        <v>11</v>
      </c>
      <c r="AS8" s="15">
        <f t="shared" si="14"/>
        <v>4</v>
      </c>
      <c r="AT8" s="15">
        <v>6</v>
      </c>
      <c r="AU8" s="15">
        <f t="shared" si="15"/>
        <v>6</v>
      </c>
      <c r="AV8" s="2">
        <v>0.5</v>
      </c>
      <c r="AW8" s="9"/>
      <c r="AX8" s="16">
        <f t="shared" ref="AX8:AX15" si="38">+AX7+1</f>
        <v>11</v>
      </c>
      <c r="AY8" s="15">
        <f t="shared" si="16"/>
        <v>4</v>
      </c>
      <c r="AZ8" s="15">
        <v>6</v>
      </c>
      <c r="BA8" s="15">
        <f t="shared" si="17"/>
        <v>6</v>
      </c>
      <c r="BB8" s="2">
        <v>0.5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2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11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12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3</v>
      </c>
      <c r="AM9" s="15">
        <f t="shared" si="12"/>
        <v>4</v>
      </c>
      <c r="AN9" s="15">
        <v>7</v>
      </c>
      <c r="AO9" s="15">
        <f t="shared" si="13"/>
        <v>7</v>
      </c>
      <c r="AP9" s="2">
        <v>0</v>
      </c>
      <c r="AQ9" s="9"/>
      <c r="AR9" s="16">
        <f t="shared" si="37"/>
        <v>12</v>
      </c>
      <c r="AS9" s="15">
        <f t="shared" si="14"/>
        <v>3</v>
      </c>
      <c r="AT9" s="15">
        <v>4</v>
      </c>
      <c r="AU9" s="15">
        <f t="shared" si="15"/>
        <v>4</v>
      </c>
      <c r="AV9" s="2">
        <v>0.5</v>
      </c>
      <c r="AW9" s="9"/>
      <c r="AX9" s="16">
        <f t="shared" si="38"/>
        <v>12</v>
      </c>
      <c r="AY9" s="15">
        <f t="shared" si="16"/>
        <v>3</v>
      </c>
      <c r="AZ9" s="15">
        <v>4</v>
      </c>
      <c r="BA9" s="15">
        <f t="shared" si="17"/>
        <v>4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3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4</v>
      </c>
      <c r="BR9" s="15"/>
      <c r="BS9" s="15">
        <f t="shared" si="23"/>
        <v>0</v>
      </c>
      <c r="BU9" s="9"/>
      <c r="BV9" s="16">
        <f t="shared" si="42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3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12</v>
      </c>
      <c r="CI9" s="15">
        <f t="shared" si="28"/>
        <v>3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13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4</v>
      </c>
      <c r="AM10" s="15">
        <f t="shared" si="12"/>
        <v>4</v>
      </c>
      <c r="AN10" s="15">
        <v>5</v>
      </c>
      <c r="AO10" s="15">
        <f t="shared" si="13"/>
        <v>5</v>
      </c>
      <c r="AP10" s="2">
        <v>1</v>
      </c>
      <c r="AQ10" s="9"/>
      <c r="AR10" s="16">
        <f t="shared" si="37"/>
        <v>13</v>
      </c>
      <c r="AS10" s="15">
        <f t="shared" si="14"/>
        <v>4</v>
      </c>
      <c r="AT10" s="15">
        <v>7</v>
      </c>
      <c r="AU10" s="15">
        <f t="shared" si="15"/>
        <v>7</v>
      </c>
      <c r="AV10" s="2">
        <v>0</v>
      </c>
      <c r="AW10" s="9"/>
      <c r="AX10" s="16">
        <f t="shared" si="38"/>
        <v>13</v>
      </c>
      <c r="AY10" s="15">
        <f t="shared" si="16"/>
        <v>4</v>
      </c>
      <c r="AZ10" s="15">
        <v>4</v>
      </c>
      <c r="BA10" s="15">
        <f t="shared" si="17"/>
        <v>4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4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13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14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5</v>
      </c>
      <c r="AM11" s="15">
        <f t="shared" si="12"/>
        <v>3</v>
      </c>
      <c r="AN11" s="15">
        <v>4</v>
      </c>
      <c r="AO11" s="15">
        <f t="shared" si="13"/>
        <v>4</v>
      </c>
      <c r="AP11" s="2">
        <v>0.5</v>
      </c>
      <c r="AQ11" s="9"/>
      <c r="AR11" s="16">
        <f t="shared" si="37"/>
        <v>14</v>
      </c>
      <c r="AS11" s="15">
        <f t="shared" si="14"/>
        <v>4</v>
      </c>
      <c r="AT11" s="15">
        <v>7</v>
      </c>
      <c r="AU11" s="15">
        <f t="shared" si="15"/>
        <v>7</v>
      </c>
      <c r="AV11" s="2">
        <v>0</v>
      </c>
      <c r="AW11" s="9"/>
      <c r="AX11" s="16">
        <f t="shared" si="38"/>
        <v>14</v>
      </c>
      <c r="AY11" s="15">
        <f t="shared" si="16"/>
        <v>4</v>
      </c>
      <c r="AZ11" s="15">
        <v>5</v>
      </c>
      <c r="BA11" s="15">
        <f t="shared" si="17"/>
        <v>5</v>
      </c>
      <c r="BB11" s="2">
        <v>1</v>
      </c>
      <c r="BC11" s="9"/>
      <c r="BD11" s="16">
        <f t="shared" si="39"/>
        <v>5</v>
      </c>
      <c r="BE11" s="15">
        <f t="shared" si="18"/>
        <v>3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3</v>
      </c>
      <c r="BR11" s="15"/>
      <c r="BS11" s="15">
        <f t="shared" si="23"/>
        <v>0</v>
      </c>
      <c r="BU11" s="9"/>
      <c r="BV11" s="16">
        <f t="shared" si="42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5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14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15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6</v>
      </c>
      <c r="AM12" s="15">
        <f t="shared" si="12"/>
        <v>4</v>
      </c>
      <c r="AN12" s="15">
        <v>5</v>
      </c>
      <c r="AO12" s="15">
        <f t="shared" si="13"/>
        <v>5</v>
      </c>
      <c r="AP12" s="2">
        <v>1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1</v>
      </c>
      <c r="AW12" s="9"/>
      <c r="AX12" s="16">
        <f t="shared" si="38"/>
        <v>15</v>
      </c>
      <c r="AY12" s="15">
        <f t="shared" si="16"/>
        <v>3</v>
      </c>
      <c r="AZ12" s="15">
        <v>3</v>
      </c>
      <c r="BA12" s="15">
        <f t="shared" si="17"/>
        <v>3</v>
      </c>
      <c r="BB12" s="2">
        <v>1</v>
      </c>
      <c r="BC12" s="9"/>
      <c r="BD12" s="16">
        <f t="shared" si="39"/>
        <v>6</v>
      </c>
      <c r="BE12" s="15">
        <f t="shared" si="18"/>
        <v>4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4</v>
      </c>
      <c r="BR12" s="15"/>
      <c r="BS12" s="15">
        <f t="shared" si="23"/>
        <v>0</v>
      </c>
      <c r="BU12" s="9"/>
      <c r="BV12" s="16">
        <f t="shared" si="42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6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15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16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5</v>
      </c>
      <c r="AH13" s="15"/>
      <c r="AI13" s="15">
        <f t="shared" si="11"/>
        <v>0</v>
      </c>
      <c r="AK13" s="9"/>
      <c r="AL13" s="16">
        <f t="shared" si="36"/>
        <v>7</v>
      </c>
      <c r="AM13" s="15">
        <f t="shared" si="12"/>
        <v>4</v>
      </c>
      <c r="AN13" s="15">
        <v>6</v>
      </c>
      <c r="AO13" s="15">
        <f t="shared" si="13"/>
        <v>6</v>
      </c>
      <c r="AP13" s="2">
        <v>0</v>
      </c>
      <c r="AQ13" s="9"/>
      <c r="AR13" s="16">
        <f t="shared" si="37"/>
        <v>16</v>
      </c>
      <c r="AS13" s="15">
        <f t="shared" si="14"/>
        <v>5</v>
      </c>
      <c r="AT13" s="15">
        <v>5</v>
      </c>
      <c r="AU13" s="15">
        <f t="shared" si="15"/>
        <v>5</v>
      </c>
      <c r="AV13" s="2">
        <v>1</v>
      </c>
      <c r="AW13" s="9"/>
      <c r="AX13" s="16">
        <f t="shared" si="38"/>
        <v>16</v>
      </c>
      <c r="AY13" s="15">
        <f t="shared" si="16"/>
        <v>5</v>
      </c>
      <c r="AZ13" s="15">
        <v>9</v>
      </c>
      <c r="BA13" s="15">
        <f t="shared" si="17"/>
        <v>8</v>
      </c>
      <c r="BB13" s="2"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5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3"/>
        <v>7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16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17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8</v>
      </c>
      <c r="AM14" s="15">
        <f t="shared" si="12"/>
        <v>3</v>
      </c>
      <c r="AN14" s="15">
        <v>4</v>
      </c>
      <c r="AO14" s="15">
        <f t="shared" si="13"/>
        <v>4</v>
      </c>
      <c r="AP14" s="2">
        <v>0.5</v>
      </c>
      <c r="AQ14" s="9"/>
      <c r="AR14" s="16">
        <f t="shared" si="37"/>
        <v>17</v>
      </c>
      <c r="AS14" s="15">
        <f t="shared" si="14"/>
        <v>4</v>
      </c>
      <c r="AT14" s="15">
        <v>6</v>
      </c>
      <c r="AU14" s="15">
        <f t="shared" si="15"/>
        <v>6</v>
      </c>
      <c r="AV14" s="2">
        <v>0</v>
      </c>
      <c r="AW14" s="9"/>
      <c r="AX14" s="16">
        <f t="shared" si="38"/>
        <v>17</v>
      </c>
      <c r="AY14" s="15">
        <f t="shared" si="16"/>
        <v>4</v>
      </c>
      <c r="AZ14" s="15">
        <v>6</v>
      </c>
      <c r="BA14" s="15">
        <f t="shared" si="17"/>
        <v>6</v>
      </c>
      <c r="BB14" s="2">
        <v>0.5</v>
      </c>
      <c r="BC14" s="9"/>
      <c r="BD14" s="16">
        <f t="shared" si="39"/>
        <v>8</v>
      </c>
      <c r="BE14" s="15">
        <f t="shared" si="18"/>
        <v>3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4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8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17</v>
      </c>
      <c r="CI14" s="15">
        <f t="shared" si="28"/>
        <v>4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18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9</v>
      </c>
      <c r="AM15" s="15">
        <f t="shared" si="12"/>
        <v>5</v>
      </c>
      <c r="AN15" s="15">
        <v>7</v>
      </c>
      <c r="AO15" s="15">
        <f t="shared" si="13"/>
        <v>7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>
        <v>5</v>
      </c>
      <c r="AU15" s="15">
        <f t="shared" si="15"/>
        <v>5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>
        <v>8</v>
      </c>
      <c r="BA15" s="15">
        <f t="shared" si="17"/>
        <v>8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9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18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35</v>
      </c>
      <c r="AN16" s="15">
        <f>SUM(AN7:AN15)</f>
        <v>50</v>
      </c>
      <c r="AO16" s="15">
        <f>SUM(AO7:AO15)</f>
        <v>50</v>
      </c>
      <c r="AP16" s="2">
        <f>SUM(AP7:AP15)</f>
        <v>5.5</v>
      </c>
      <c r="AQ16" s="9"/>
      <c r="AR16" s="10" t="s">
        <v>38</v>
      </c>
      <c r="AS16" s="15">
        <f>SUM(AS7:AS15)</f>
        <v>36</v>
      </c>
      <c r="AT16" s="15">
        <f>SUM(AT7:AT15)</f>
        <v>49</v>
      </c>
      <c r="AU16" s="15">
        <f>SUM(AU7:AU15)</f>
        <v>49</v>
      </c>
      <c r="AV16" s="2">
        <f>SUM(AV7:AV15)</f>
        <v>4.5</v>
      </c>
      <c r="AW16" s="9"/>
      <c r="AX16" s="10" t="s">
        <v>38</v>
      </c>
      <c r="AY16" s="15">
        <f>SUM(AY7:AY15)</f>
        <v>36</v>
      </c>
      <c r="AZ16" s="15">
        <f>SUM(AZ7:AZ15)</f>
        <v>51</v>
      </c>
      <c r="BA16" s="15">
        <f>SUM(BA7:BA15)</f>
        <v>50</v>
      </c>
      <c r="BB16" s="2">
        <f>SUM(BB7:BB15)</f>
        <v>6</v>
      </c>
      <c r="BC16" s="9"/>
      <c r="BD16" s="10" t="s">
        <v>38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35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Y18" s="9"/>
      <c r="AC18" t="s">
        <v>113</v>
      </c>
      <c r="AE18" s="9"/>
      <c r="AI18" t="s">
        <v>113</v>
      </c>
      <c r="AK18" s="9"/>
      <c r="AO18" t="s">
        <v>113</v>
      </c>
      <c r="AP18" s="2">
        <v>1</v>
      </c>
      <c r="AQ18" s="9"/>
      <c r="AU18" t="s">
        <v>113</v>
      </c>
      <c r="AV18" s="2">
        <v>1</v>
      </c>
      <c r="AW18" s="9"/>
      <c r="BA18" t="s">
        <v>113</v>
      </c>
      <c r="BB18" s="2">
        <v>1</v>
      </c>
      <c r="BC18" s="9"/>
      <c r="BG18" t="s">
        <v>113</v>
      </c>
      <c r="BI18" s="9"/>
      <c r="BM18" t="s">
        <v>113</v>
      </c>
      <c r="BO18" s="9"/>
      <c r="BS18" t="s">
        <v>113</v>
      </c>
      <c r="BU18" s="9"/>
      <c r="BY18" t="s">
        <v>113</v>
      </c>
      <c r="CA18" s="9"/>
      <c r="CE18" t="s">
        <v>113</v>
      </c>
      <c r="CG18" s="9"/>
      <c r="CK18" t="s">
        <v>113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0</v>
      </c>
      <c r="G20" s="9"/>
      <c r="K20" t="s">
        <v>114</v>
      </c>
      <c r="L20" s="17">
        <f>SUM(L16:L19)</f>
        <v>0</v>
      </c>
      <c r="M20" s="9"/>
      <c r="Q20" t="s">
        <v>114</v>
      </c>
      <c r="R20" s="17">
        <f>SUM(R16:R19)</f>
        <v>0</v>
      </c>
      <c r="S20" s="9"/>
      <c r="W20" t="s">
        <v>114</v>
      </c>
      <c r="X20" s="17">
        <f>SUM(X16:X19)</f>
        <v>0</v>
      </c>
      <c r="Y20" s="9"/>
      <c r="AC20" t="s">
        <v>114</v>
      </c>
      <c r="AD20" s="17">
        <f>SUM(AD16:AD19)</f>
        <v>0</v>
      </c>
      <c r="AE20" s="9"/>
      <c r="AI20" t="s">
        <v>114</v>
      </c>
      <c r="AJ20" s="17">
        <f>SUM(AJ16:AJ19)</f>
        <v>0</v>
      </c>
      <c r="AK20" s="9"/>
      <c r="AO20" t="s">
        <v>114</v>
      </c>
      <c r="AP20" s="17">
        <f>SUM(AP16:AP19)</f>
        <v>6.5</v>
      </c>
      <c r="AQ20" s="9"/>
      <c r="AU20" t="s">
        <v>114</v>
      </c>
      <c r="AV20" s="17">
        <f>SUM(AV16:AV19)</f>
        <v>5.5</v>
      </c>
      <c r="AW20" s="9"/>
      <c r="BA20" t="s">
        <v>114</v>
      </c>
      <c r="BB20" s="17">
        <f>SUM(BB16:BB19)</f>
        <v>7</v>
      </c>
      <c r="BC20" s="9"/>
      <c r="BG20" t="s">
        <v>114</v>
      </c>
      <c r="BH20" s="17">
        <f>SUM(BH16:BH19)</f>
        <v>0</v>
      </c>
      <c r="BI20" s="9"/>
      <c r="BM20" t="s">
        <v>114</v>
      </c>
      <c r="BN20" s="17">
        <f>SUM(BN16:BN19)</f>
        <v>0</v>
      </c>
      <c r="BO20" s="9"/>
      <c r="BS20" t="s">
        <v>114</v>
      </c>
      <c r="BT20" s="17">
        <f>SUM(BT16:BT19)</f>
        <v>0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17">
        <f>SUM(CF16:CF19)</f>
        <v>0</v>
      </c>
      <c r="CG20" s="9"/>
      <c r="CK20" t="s">
        <v>114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15</v>
      </c>
      <c r="AQ22" s="9"/>
      <c r="AU22" t="s">
        <v>56</v>
      </c>
      <c r="AV22" s="2">
        <f>IF(AT16=0,0,AU16-AS16)</f>
        <v>13</v>
      </c>
      <c r="AW22" s="9"/>
      <c r="BA22" t="s">
        <v>56</v>
      </c>
      <c r="BB22" s="2">
        <f>IF(AZ16=0,0,BA16-AY16)</f>
        <v>14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 t="str">
        <f>IF(AN16&lt;&gt;0,IF(AP16&gt;4.5,"W",IF(AP16=4.5,"T",IF(AP16&lt;4.5,"L"))),0)</f>
        <v>W</v>
      </c>
      <c r="AV24" s="19" t="str">
        <f>IF(AT16&lt;&gt;0,IF(AV16&gt;4.5,"W",IF(AV16=4.5,"T",IF(AV16&lt;4.5,"L"))),0)</f>
        <v>T</v>
      </c>
      <c r="BB24" s="19" t="str">
        <f>IF(AZ16&lt;&gt;0,IF(BB16&gt;4.5,"W",IF(BB16=4.5,"T",IF(BB16&lt;4.5,"L"))),0)</f>
        <v>W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AVERAGE(J7,AB7,AN7,BF7,BR7)</f>
        <v>6</v>
      </c>
      <c r="K29" s="40">
        <f>MIN(J7,AB7,AN7,BF7,BR7)</f>
        <v>6</v>
      </c>
      <c r="L29" s="2">
        <f>MAX(J7,AB7,AN7,BF7,BR7)</f>
        <v>6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AVERAGE(J8,AB8,AN8,BF8,BR8)</f>
        <v>6</v>
      </c>
      <c r="K30" s="40">
        <f t="shared" ref="K30:K37" si="48">MIN(J8,AB8,AN8,BF8,BR8)</f>
        <v>6</v>
      </c>
      <c r="L30" s="2">
        <f t="shared" ref="L30:L37" si="49">MAX(J8,AB8,AN8,BF8,BR8)</f>
        <v>6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7</v>
      </c>
      <c r="K31" s="40">
        <f t="shared" si="48"/>
        <v>7</v>
      </c>
      <c r="L31" s="2">
        <f t="shared" si="49"/>
        <v>7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5</v>
      </c>
      <c r="K32" s="40">
        <f t="shared" si="48"/>
        <v>5</v>
      </c>
      <c r="L32" s="2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4</v>
      </c>
      <c r="K33" s="40">
        <f t="shared" si="48"/>
        <v>4</v>
      </c>
      <c r="L33" s="2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5</v>
      </c>
      <c r="K34" s="40">
        <f t="shared" si="48"/>
        <v>5</v>
      </c>
      <c r="L34" s="2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6.5</v>
      </c>
      <c r="D35" s="2">
        <f t="shared" si="45"/>
        <v>6.5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6</v>
      </c>
      <c r="K35" s="40">
        <f t="shared" si="48"/>
        <v>6</v>
      </c>
      <c r="L35" s="2">
        <f t="shared" si="49"/>
        <v>6</v>
      </c>
      <c r="M35" s="20"/>
    </row>
    <row r="36" spans="1:18" x14ac:dyDescent="0.2">
      <c r="A36" s="20"/>
      <c r="B36" t="s">
        <v>47</v>
      </c>
      <c r="C36" s="2">
        <f>AV20</f>
        <v>5.5</v>
      </c>
      <c r="D36" s="2">
        <f t="shared" si="45"/>
        <v>5.5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</v>
      </c>
      <c r="K36" s="40">
        <f t="shared" si="48"/>
        <v>4</v>
      </c>
      <c r="L36" s="2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7</v>
      </c>
      <c r="D37" s="2">
        <f t="shared" si="45"/>
        <v>7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7</v>
      </c>
      <c r="K37" s="40">
        <f t="shared" si="48"/>
        <v>7</v>
      </c>
      <c r="L37" s="2">
        <f t="shared" si="49"/>
        <v>7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118</v>
      </c>
      <c r="J38" s="37">
        <f>SUM(J29:J37)</f>
        <v>50</v>
      </c>
      <c r="K38" s="37">
        <f>SUM(K29:K37)</f>
        <v>50</v>
      </c>
      <c r="L38" s="37">
        <f>SUM(L29:L37)</f>
        <v>50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123">
        <f>AVERAGE(D7,P7,V7,AH7,AZ7)</f>
        <v>6</v>
      </c>
      <c r="K40" s="123">
        <f>MIN(D7,P7,V7,AH7,AZ7)</f>
        <v>6</v>
      </c>
      <c r="L40" s="2">
        <f>MAX(D7,P7,V7,AH7,AZ7)</f>
        <v>6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123">
        <f t="shared" ref="J41:J48" si="50">AVERAGE(D8,P8,V8,AH8,AZ8)</f>
        <v>6</v>
      </c>
      <c r="K41" s="123">
        <f t="shared" ref="K41:K48" si="51">MIN(D8,P8,V8,AH8,AZ8)</f>
        <v>6</v>
      </c>
      <c r="L41" s="2">
        <f t="shared" ref="L41:L48" si="52">MAX(D8,P8,V8,AH8,AZ8)</f>
        <v>6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123">
        <f t="shared" si="50"/>
        <v>4</v>
      </c>
      <c r="K42" s="123">
        <f t="shared" si="51"/>
        <v>4</v>
      </c>
      <c r="L42" s="2">
        <f t="shared" si="52"/>
        <v>4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123">
        <f t="shared" si="50"/>
        <v>4</v>
      </c>
      <c r="K43" s="123">
        <f t="shared" si="51"/>
        <v>4</v>
      </c>
      <c r="L43" s="2">
        <f t="shared" si="52"/>
        <v>4</v>
      </c>
      <c r="M43" s="20"/>
    </row>
    <row r="44" spans="1:18" x14ac:dyDescent="0.2">
      <c r="A44" s="20"/>
      <c r="B44" t="s">
        <v>38</v>
      </c>
      <c r="C44" s="2">
        <f>SUM(C29:C43)</f>
        <v>19</v>
      </c>
      <c r="D44" s="2">
        <f>SUM(D29:D43)</f>
        <v>19</v>
      </c>
      <c r="E44" s="25">
        <f>SUM(E29:E43)</f>
        <v>3</v>
      </c>
      <c r="F44" s="2">
        <f>SUM(F29:F43)</f>
        <v>3</v>
      </c>
      <c r="G44" s="20"/>
      <c r="I44" s="35">
        <v>14</v>
      </c>
      <c r="J44" s="123">
        <f t="shared" si="50"/>
        <v>5</v>
      </c>
      <c r="K44" s="123">
        <f t="shared" si="51"/>
        <v>5</v>
      </c>
      <c r="L44" s="2">
        <f t="shared" si="52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3</v>
      </c>
      <c r="K45" s="123">
        <f t="shared" si="51"/>
        <v>3</v>
      </c>
      <c r="L45" s="2">
        <f t="shared" si="52"/>
        <v>3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9</v>
      </c>
      <c r="K46" s="123">
        <f t="shared" si="51"/>
        <v>9</v>
      </c>
      <c r="L46" s="2">
        <f t="shared" si="52"/>
        <v>9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>
        <f t="shared" si="50"/>
        <v>6</v>
      </c>
      <c r="K47" s="123">
        <f t="shared" si="51"/>
        <v>6</v>
      </c>
      <c r="L47" s="2">
        <f t="shared" si="52"/>
        <v>6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8</v>
      </c>
      <c r="K48" s="123">
        <f t="shared" si="51"/>
        <v>8</v>
      </c>
      <c r="L48" s="2">
        <f t="shared" si="52"/>
        <v>8</v>
      </c>
      <c r="M48" s="20"/>
      <c r="R48" s="2"/>
    </row>
    <row r="49" spans="1:18" x14ac:dyDescent="0.2">
      <c r="A49" s="20"/>
      <c r="B49" t="s">
        <v>30</v>
      </c>
      <c r="C49" s="25">
        <f t="shared" si="53"/>
        <v>4</v>
      </c>
      <c r="G49" s="20"/>
      <c r="I49" s="36" t="s">
        <v>120</v>
      </c>
      <c r="J49" s="37">
        <f>SUM(J40:J48)</f>
        <v>51</v>
      </c>
      <c r="K49" s="37">
        <f>SUM(K40:K48)</f>
        <v>51</v>
      </c>
      <c r="L49" s="37">
        <f>SUM(L40:L48)</f>
        <v>51</v>
      </c>
      <c r="M49" s="20"/>
      <c r="R49" s="2"/>
    </row>
    <row r="50" spans="1:18" x14ac:dyDescent="0.2">
      <c r="A50" s="20"/>
      <c r="B50" t="s">
        <v>121</v>
      </c>
      <c r="C50" s="25">
        <f t="shared" si="53"/>
        <v>9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3"/>
        <v>9</v>
      </c>
      <c r="G51" s="20"/>
      <c r="R51" s="2"/>
    </row>
    <row r="52" spans="1:18" x14ac:dyDescent="0.2">
      <c r="A52" s="20"/>
      <c r="B52" t="s">
        <v>12</v>
      </c>
      <c r="C52" s="25">
        <f t="shared" si="53"/>
        <v>5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27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0</v>
      </c>
      <c r="E56" s="31" t="str">
        <f t="shared" ref="E56:E64" si="55">IF(D56&lt;&gt;0,IF((D56-C56)=-1,"Birdie",IF((D56-C56)=-2,"Eagle",IF((D56-C56)=0,"Par",IF((D56-C56)=1,"bogey",IF((D56-C56)=2,"Double bogey","Other"))))),"  ")</f>
        <v xml:space="preserve">  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0</v>
      </c>
      <c r="E57" s="31" t="str">
        <f t="shared" si="55"/>
        <v xml:space="preserve">  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0</v>
      </c>
      <c r="E58" s="31" t="str">
        <f t="shared" si="55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0</v>
      </c>
      <c r="E59" s="31" t="str">
        <f t="shared" si="55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0</v>
      </c>
      <c r="E60" s="31" t="str">
        <f t="shared" si="55"/>
        <v xml:space="preserve">  </v>
      </c>
      <c r="H60" t="s">
        <v>125</v>
      </c>
      <c r="I60" s="25">
        <f>COUNTIF(E56:E64,"bogey")</f>
        <v>0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0</v>
      </c>
      <c r="E61" s="31" t="str">
        <f t="shared" si="55"/>
        <v xml:space="preserve">  </v>
      </c>
      <c r="H61" t="s">
        <v>126</v>
      </c>
      <c r="I61" s="25">
        <f>COUNTIF(E56:E64,"Double bogey")</f>
        <v>0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0</v>
      </c>
      <c r="E62" s="31" t="str">
        <f t="shared" si="55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0</v>
      </c>
      <c r="E63" s="31" t="str">
        <f t="shared" si="55"/>
        <v xml:space="preserve">  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0</v>
      </c>
      <c r="E64" s="31" t="str">
        <f t="shared" si="55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0</v>
      </c>
      <c r="E67" s="31" t="str">
        <f t="shared" ref="E67:E75" si="57">IF(D67&lt;&gt;0,IF((D67-C67)=-1,"Birdie",IF((D67-C67)=-2,"Eagle",IF((D67-C67)=0,"Par",IF((D67-C67)=1,"bogey",IF((D67-C67)=2,"Double bogey","Other"))))),"  ")</f>
        <v xml:space="preserve">  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0</v>
      </c>
      <c r="E68" s="31" t="str">
        <f t="shared" si="57"/>
        <v xml:space="preserve">  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0</v>
      </c>
      <c r="E69" s="31" t="str">
        <f t="shared" si="57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0</v>
      </c>
      <c r="E70" s="31" t="str">
        <f t="shared" si="57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0</v>
      </c>
      <c r="E71" s="31" t="str">
        <f t="shared" si="57"/>
        <v xml:space="preserve">  </v>
      </c>
      <c r="H71" t="s">
        <v>125</v>
      </c>
      <c r="I71" s="25">
        <f>COUNTIF(E67:E75,"bogey")</f>
        <v>0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0</v>
      </c>
      <c r="E72" s="31" t="str">
        <f t="shared" si="57"/>
        <v xml:space="preserve">  </v>
      </c>
      <c r="H72" t="s">
        <v>126</v>
      </c>
      <c r="I72" s="25">
        <f>COUNTIF(E67:E75,"Double bogey")</f>
        <v>0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0</v>
      </c>
      <c r="E73" s="31" t="str">
        <f t="shared" si="57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0</v>
      </c>
      <c r="E74" s="31" t="str">
        <f t="shared" si="57"/>
        <v xml:space="preserve">  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0</v>
      </c>
      <c r="E75" s="31" t="str">
        <f t="shared" si="57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0</v>
      </c>
      <c r="E78" s="31" t="str">
        <f t="shared" ref="E78:E86" si="59">IF(D78&lt;&gt;0,IF((D78-C78)=-1,"Birdie",IF((D78-C78)=-2,"Eagle",IF((D78-C78)=0,"Par",IF((D78-C78)=1,"bogey",IF((D78-C78)=2,"Double bogey","Other"))))),"  ")</f>
        <v xml:space="preserve">  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0</v>
      </c>
      <c r="E79" s="31" t="str">
        <f t="shared" si="59"/>
        <v xml:space="preserve">  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0</v>
      </c>
      <c r="E80" s="31" t="str">
        <f t="shared" si="59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0</v>
      </c>
      <c r="E81" s="31" t="str">
        <f t="shared" si="59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0</v>
      </c>
      <c r="E82" s="31" t="str">
        <f t="shared" si="59"/>
        <v xml:space="preserve">  </v>
      </c>
      <c r="H82" t="s">
        <v>125</v>
      </c>
      <c r="I82" s="25">
        <f>COUNTIF(E78:E86,"bogey")</f>
        <v>0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0</v>
      </c>
      <c r="E83" s="31" t="str">
        <f t="shared" si="59"/>
        <v xml:space="preserve">  </v>
      </c>
      <c r="H83" t="s">
        <v>126</v>
      </c>
      <c r="I83" s="25">
        <f>COUNTIF(E78:E86,"Double bogey")</f>
        <v>0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0</v>
      </c>
      <c r="E84" s="31" t="str">
        <f t="shared" si="59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0</v>
      </c>
      <c r="E85" s="31" t="str">
        <f t="shared" si="59"/>
        <v xml:space="preserve">  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0</v>
      </c>
      <c r="E86" s="31" t="str">
        <f t="shared" si="59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0</v>
      </c>
      <c r="E89" s="31" t="str">
        <f t="shared" ref="E89:E97" si="61">IF(D89&lt;&gt;0,IF((D89-C89)=-1,"Birdie",IF((D89-C89)=-2,"Eagle",IF((D89-C89)=0,"Par",IF((D89-C89)=1,"bogey",IF((D89-C89)=2,"Double bogey","Other"))))),"  ")</f>
        <v xml:space="preserve">  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0</v>
      </c>
      <c r="E90" s="31" t="str">
        <f t="shared" si="61"/>
        <v xml:space="preserve">  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0</v>
      </c>
      <c r="E91" s="31" t="str">
        <f t="shared" si="61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0</v>
      </c>
      <c r="E92" s="31" t="str">
        <f t="shared" si="61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0</v>
      </c>
      <c r="E93" s="31" t="str">
        <f t="shared" si="61"/>
        <v xml:space="preserve">  </v>
      </c>
      <c r="H93" t="s">
        <v>125</v>
      </c>
      <c r="I93" s="25">
        <f>COUNTIF(E89:E97,"bogey")</f>
        <v>0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0</v>
      </c>
      <c r="E94" s="31" t="str">
        <f t="shared" si="61"/>
        <v xml:space="preserve">  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0</v>
      </c>
      <c r="E95" s="31" t="str">
        <f t="shared" si="61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0</v>
      </c>
      <c r="E96" s="31" t="str">
        <f t="shared" si="61"/>
        <v xml:space="preserve">  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0</v>
      </c>
      <c r="E97" s="31" t="str">
        <f t="shared" si="61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0</v>
      </c>
      <c r="E100" s="31" t="str">
        <f t="shared" ref="E100:E108" si="63">IF(D100&lt;&gt;0,IF((D100-C100)=-1,"Birdie",IF((D100-C100)=-2,"Eagle",IF((D100-C100)=0,"Par",IF((D100-C100)=1,"bogey",IF((D100-C100)=2,"Double bogey","Other"))))),"  ")</f>
        <v xml:space="preserve">  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0</v>
      </c>
      <c r="E101" s="31" t="str">
        <f t="shared" si="63"/>
        <v xml:space="preserve">  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0</v>
      </c>
      <c r="E102" s="31" t="str">
        <f t="shared" si="63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0</v>
      </c>
      <c r="E103" s="31" t="str">
        <f t="shared" si="63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0</v>
      </c>
      <c r="E104" s="31" t="str">
        <f t="shared" si="63"/>
        <v xml:space="preserve">  </v>
      </c>
      <c r="H104" t="s">
        <v>125</v>
      </c>
      <c r="I104" s="25">
        <f>COUNTIF(E100:E108,"bogey")</f>
        <v>0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0</v>
      </c>
      <c r="E105" s="31" t="str">
        <f t="shared" si="63"/>
        <v xml:space="preserve">  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0</v>
      </c>
      <c r="E106" s="31" t="str">
        <f t="shared" si="63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0</v>
      </c>
      <c r="E107" s="31" t="str">
        <f t="shared" si="63"/>
        <v xml:space="preserve">  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0</v>
      </c>
      <c r="E108" s="31" t="str">
        <f t="shared" si="63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0</v>
      </c>
      <c r="E111" s="31" t="str">
        <f t="shared" ref="E111:E119" si="65">IF(D111&lt;&gt;0,IF((D111-C111)=-1,"Birdie",IF((D111-C111)=-2,"Eagle",IF((D111-C111)=0,"Par",IF((D111-C111)=1,"bogey",IF((D111-C111)=2,"Double bogey","Other"))))),"  ")</f>
        <v xml:space="preserve">  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0</v>
      </c>
      <c r="E112" s="31" t="str">
        <f t="shared" si="65"/>
        <v xml:space="preserve">  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0</v>
      </c>
      <c r="E113" s="31" t="str">
        <f t="shared" si="65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0</v>
      </c>
      <c r="E114" s="31" t="str">
        <f t="shared" si="65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0</v>
      </c>
      <c r="E115" s="31" t="str">
        <f t="shared" si="65"/>
        <v xml:space="preserve">  </v>
      </c>
      <c r="H115" t="s">
        <v>125</v>
      </c>
      <c r="I115" s="25">
        <f>COUNTIF(E111:E119,"bogey")</f>
        <v>0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0</v>
      </c>
      <c r="E116" s="31" t="str">
        <f t="shared" si="65"/>
        <v xml:space="preserve">  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0</v>
      </c>
      <c r="E117" s="31" t="str">
        <f t="shared" si="65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0</v>
      </c>
      <c r="E118" s="31" t="str">
        <f t="shared" si="65"/>
        <v xml:space="preserve">  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0</v>
      </c>
      <c r="E119" s="31" t="str">
        <f t="shared" si="65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6</v>
      </c>
      <c r="E122" s="31" t="str">
        <f t="shared" ref="E122:E130" si="67">IF(D122&lt;&gt;0,IF((D122-C122)=-1,"Birdie",IF((D122-C122)=-2,"Eagle",IF((D122-C122)=0,"Par",IF((D122-C122)=1,"bogey",IF((D122-C122)=2,"Double bogey","Other"))))),"  ")</f>
        <v>Double bogey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6</v>
      </c>
      <c r="E123" s="31" t="str">
        <f t="shared" si="67"/>
        <v>Double bogey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7</v>
      </c>
      <c r="E124" s="31" t="str">
        <f t="shared" si="67"/>
        <v>Other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5</v>
      </c>
      <c r="E125" s="31" t="str">
        <f t="shared" si="67"/>
        <v>bogey</v>
      </c>
      <c r="H125" t="s">
        <v>9</v>
      </c>
      <c r="I125" s="25">
        <f>COUNTIF(E122:E130,"Par")</f>
        <v>0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4</v>
      </c>
      <c r="E126" s="31" t="str">
        <f t="shared" si="67"/>
        <v>bogey</v>
      </c>
      <c r="H126" t="s">
        <v>125</v>
      </c>
      <c r="I126" s="25">
        <f>COUNTIF(E122:E130,"bogey")</f>
        <v>4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5</v>
      </c>
      <c r="E127" s="31" t="str">
        <f t="shared" si="67"/>
        <v>bogey</v>
      </c>
      <c r="H127" t="s">
        <v>126</v>
      </c>
      <c r="I127" s="25">
        <f>COUNTIF(E122:E130,"Double bogey")</f>
        <v>4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6</v>
      </c>
      <c r="E128" s="31" t="str">
        <f t="shared" si="67"/>
        <v>Double bogey</v>
      </c>
      <c r="H128" t="s">
        <v>12</v>
      </c>
      <c r="I128" s="25">
        <f>COUNTIF(E122:E130,"Other")</f>
        <v>1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4</v>
      </c>
      <c r="E129" s="31" t="str">
        <f t="shared" si="67"/>
        <v>bogey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7</v>
      </c>
      <c r="E130" s="31" t="str">
        <f t="shared" si="67"/>
        <v>Double bogey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5</v>
      </c>
      <c r="E133" s="31" t="str">
        <f t="shared" ref="E133:E141" si="69">IF(D133&lt;&gt;0,IF((D133-C133)=-1,"Birdie",IF((D133-C133)=-2,"Eagle",IF((D133-C133)=0,"Par",IF((D133-C133)=1,"bogey",IF((D133-C133)=2,"Double bogey","Other"))))),"  ")</f>
        <v>bogey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6</v>
      </c>
      <c r="E134" s="31" t="str">
        <f t="shared" si="69"/>
        <v>Double bogey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4</v>
      </c>
      <c r="E135" s="31" t="str">
        <f t="shared" si="69"/>
        <v>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7</v>
      </c>
      <c r="E136" s="31" t="str">
        <f t="shared" si="69"/>
        <v>Other</v>
      </c>
      <c r="H136" t="s">
        <v>9</v>
      </c>
      <c r="I136" s="25">
        <f>COUNTIF(E133:E141,"Par")</f>
        <v>2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7</v>
      </c>
      <c r="E137" s="31" t="str">
        <f t="shared" si="69"/>
        <v>Other</v>
      </c>
      <c r="H137" t="s">
        <v>125</v>
      </c>
      <c r="I137" s="25">
        <f>COUNTIF(E133:E141,"bogey")</f>
        <v>3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4</v>
      </c>
      <c r="E138" s="31" t="str">
        <f t="shared" si="69"/>
        <v>bogey</v>
      </c>
      <c r="H138" t="s">
        <v>126</v>
      </c>
      <c r="I138" s="25">
        <f>COUNTIF(E133:E141,"Double bogey")</f>
        <v>2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5</v>
      </c>
      <c r="E139" s="31" t="str">
        <f t="shared" si="69"/>
        <v>Par</v>
      </c>
      <c r="H139" t="s">
        <v>12</v>
      </c>
      <c r="I139" s="25">
        <f>COUNTIF(E133:E141,"Other")</f>
        <v>2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6</v>
      </c>
      <c r="E140" s="31" t="str">
        <f t="shared" si="69"/>
        <v>Double bogey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5</v>
      </c>
      <c r="E141" s="31" t="str">
        <f t="shared" si="69"/>
        <v>Par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6</v>
      </c>
      <c r="E144" s="31" t="str">
        <f t="shared" ref="E144:E152" si="71">IF(D144&lt;&gt;0,IF((D144-C144)=-1,"Birdie",IF((D144-C144)=-2,"Eagle",IF((D144-C144)=0,"Par",IF((D144-C144)=1,"bogey",IF((D144-C144)=2,"Double bogey","Other"))))),"  ")</f>
        <v>Double bogey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6</v>
      </c>
      <c r="E145" s="31" t="str">
        <f t="shared" si="71"/>
        <v>Double bogey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4</v>
      </c>
      <c r="E146" s="31" t="str">
        <f t="shared" si="71"/>
        <v>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4</v>
      </c>
      <c r="E147" s="31" t="str">
        <f t="shared" si="71"/>
        <v>Par</v>
      </c>
      <c r="H147" t="s">
        <v>9</v>
      </c>
      <c r="I147" s="25">
        <f>COUNTIF(E144:E152,"Par")</f>
        <v>2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5</v>
      </c>
      <c r="E148" s="31" t="str">
        <f t="shared" si="71"/>
        <v>bogey</v>
      </c>
      <c r="H148" t="s">
        <v>125</v>
      </c>
      <c r="I148" s="25">
        <f>COUNTIF(E144:E152,"bogey")</f>
        <v>2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3</v>
      </c>
      <c r="E149" s="31" t="str">
        <f t="shared" si="71"/>
        <v>Par</v>
      </c>
      <c r="H149" t="s">
        <v>126</v>
      </c>
      <c r="I149" s="25">
        <f>COUNTIF(E144:E152,"Double bogey")</f>
        <v>3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9</v>
      </c>
      <c r="E150" s="31" t="str">
        <f t="shared" si="71"/>
        <v>Other</v>
      </c>
      <c r="H150" t="s">
        <v>12</v>
      </c>
      <c r="I150" s="25">
        <f>COUNTIF(E144:E152,"Other")</f>
        <v>2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6</v>
      </c>
      <c r="E151" s="31" t="str">
        <f t="shared" si="71"/>
        <v>Double bogey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8</v>
      </c>
      <c r="E152" s="31" t="str">
        <f t="shared" si="71"/>
        <v>Other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0</v>
      </c>
      <c r="E155" s="31" t="str">
        <f t="shared" ref="E155:E163" si="73">IF(D155&lt;&gt;0,IF((D155-C155)=-1,"Birdie",IF((D155-C155)=-2,"Eagle",IF((D155-C155)=0,"Par",IF((D155-C155)=1,"bogey",IF((D155-C155)=2,"Double bogey","Other"))))),"  ")</f>
        <v xml:space="preserve">  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0</v>
      </c>
      <c r="E156" s="31" t="str">
        <f t="shared" si="73"/>
        <v xml:space="preserve">  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0</v>
      </c>
      <c r="E157" s="31" t="str">
        <f t="shared" si="73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0</v>
      </c>
      <c r="E158" s="31" t="str">
        <f t="shared" si="73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0</v>
      </c>
      <c r="E159" s="31" t="str">
        <f t="shared" si="73"/>
        <v xml:space="preserve">  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0</v>
      </c>
      <c r="E160" s="31" t="str">
        <f t="shared" si="73"/>
        <v xml:space="preserve">  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0</v>
      </c>
      <c r="E161" s="31" t="str">
        <f t="shared" si="73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0</v>
      </c>
      <c r="E162" s="31" t="str">
        <f t="shared" si="73"/>
        <v xml:space="preserve">  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0</v>
      </c>
      <c r="E163" s="31" t="str">
        <f t="shared" si="73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0</v>
      </c>
      <c r="E166" s="31" t="str">
        <f t="shared" ref="E166:E174" si="75">IF(D166&lt;&gt;0,IF((D166-C166)=-1,"Birdie",IF((D166-C166)=-2,"Eagle",IF((D166-C166)=0,"Par",IF((D166-C166)=1,"bogey",IF((D166-C166)=2,"Double bogey","Other"))))),"  ")</f>
        <v xml:space="preserve">  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0</v>
      </c>
      <c r="E167" s="31" t="str">
        <f t="shared" si="75"/>
        <v xml:space="preserve">  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0</v>
      </c>
      <c r="E168" s="31" t="str">
        <f t="shared" si="75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0</v>
      </c>
      <c r="E169" s="31" t="str">
        <f t="shared" si="75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0</v>
      </c>
      <c r="E170" s="31" t="str">
        <f t="shared" si="75"/>
        <v xml:space="preserve">  </v>
      </c>
      <c r="H170" t="s">
        <v>125</v>
      </c>
      <c r="I170" s="25">
        <f>COUNTIF(E166:E174,"bogey")</f>
        <v>0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0</v>
      </c>
      <c r="E171" s="31" t="str">
        <f t="shared" si="75"/>
        <v xml:space="preserve">  </v>
      </c>
      <c r="H171" t="s">
        <v>126</v>
      </c>
      <c r="I171" s="25">
        <f>COUNTIF(E166:E174,"Double bogey")</f>
        <v>0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0</v>
      </c>
      <c r="E172" s="31" t="str">
        <f t="shared" si="75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0</v>
      </c>
      <c r="E173" s="31" t="str">
        <f t="shared" si="75"/>
        <v xml:space="preserve">  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0</v>
      </c>
      <c r="E174" s="31" t="str">
        <f t="shared" si="75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0</v>
      </c>
      <c r="E177" s="31" t="str">
        <f t="shared" ref="E177:E185" si="77">IF(D177&lt;&gt;0,IF((D177-C177)=-1,"Birdie",IF((D177-C177)=-2,"Eagle",IF((D177-C177)=0,"Par",IF((D177-C177)=1,"bogey",IF((D177-C177)=2,"Double bogey","Other"))))),"  ")</f>
        <v xml:space="preserve">  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0</v>
      </c>
      <c r="E178" s="31" t="str">
        <f t="shared" si="77"/>
        <v xml:space="preserve">  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0</v>
      </c>
      <c r="E179" s="31" t="str">
        <f t="shared" si="77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0</v>
      </c>
      <c r="E180" s="31" t="str">
        <f t="shared" si="77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0</v>
      </c>
      <c r="E181" s="31" t="str">
        <f t="shared" si="77"/>
        <v xml:space="preserve">  </v>
      </c>
      <c r="H181" t="s">
        <v>125</v>
      </c>
      <c r="I181" s="25">
        <f>COUNTIF(E177:E185,"bogey")</f>
        <v>0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0</v>
      </c>
      <c r="E182" s="31" t="str">
        <f t="shared" si="77"/>
        <v xml:space="preserve">  </v>
      </c>
      <c r="H182" t="s">
        <v>126</v>
      </c>
      <c r="I182" s="25">
        <f>COUNTIF(E177:E185,"Double bogey")</f>
        <v>0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0</v>
      </c>
      <c r="E183" s="31" t="str">
        <f t="shared" si="77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0</v>
      </c>
      <c r="E184" s="31" t="str">
        <f t="shared" si="77"/>
        <v xml:space="preserve">  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0</v>
      </c>
      <c r="E185" s="31" t="str">
        <f t="shared" si="77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0</v>
      </c>
      <c r="E188" s="31" t="str">
        <f t="shared" ref="E188:E196" si="79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0</v>
      </c>
      <c r="E189" s="31" t="str">
        <f t="shared" si="79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0</v>
      </c>
      <c r="E190" s="31" t="str">
        <f t="shared" si="79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0</v>
      </c>
      <c r="E191" s="31" t="str">
        <f t="shared" si="79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0</v>
      </c>
      <c r="E192" s="31" t="str">
        <f t="shared" si="79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0</v>
      </c>
      <c r="E193" s="31" t="str">
        <f t="shared" si="79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0</v>
      </c>
      <c r="E194" s="31" t="str">
        <f t="shared" si="79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0</v>
      </c>
      <c r="E195" s="31" t="str">
        <f t="shared" si="79"/>
        <v xml:space="preserve">  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0</v>
      </c>
      <c r="E196" s="31" t="str">
        <f t="shared" si="79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0</v>
      </c>
      <c r="E199" s="31" t="str">
        <f t="shared" ref="E199:E207" si="81">IF(D199&lt;&gt;0,IF((D199-C199)=-1,"Birdie",IF((D199-C199)=-2,"Eagle",IF((D199-C199)=0,"Par",IF((D199-C199)=1,"bogey",IF((D199-C199)=2,"Double bogey","Other"))))),"  ")</f>
        <v xml:space="preserve">  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0</v>
      </c>
      <c r="E200" s="31" t="str">
        <f t="shared" si="81"/>
        <v xml:space="preserve">  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0</v>
      </c>
      <c r="E201" s="31" t="str">
        <f t="shared" si="81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0</v>
      </c>
      <c r="E202" s="31" t="str">
        <f t="shared" si="81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0</v>
      </c>
      <c r="E203" s="31" t="str">
        <f t="shared" si="81"/>
        <v xml:space="preserve">  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0</v>
      </c>
      <c r="E204" s="31" t="str">
        <f t="shared" si="81"/>
        <v xml:space="preserve">  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0</v>
      </c>
      <c r="E205" s="31" t="str">
        <f t="shared" si="81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0</v>
      </c>
      <c r="E206" s="31" t="str">
        <f t="shared" si="81"/>
        <v xml:space="preserve">  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0</v>
      </c>
      <c r="E207" s="31" t="str">
        <f t="shared" si="81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0</v>
      </c>
      <c r="E210" s="31" t="str">
        <f t="shared" ref="E210:E218" si="83">IF(D210&lt;&gt;0,IF((D210-C210)=-1,"Birdie",IF((D210-C210)=-2,"Eagle",IF((D210-C210)=0,"Par",IF((D210-C210)=1,"bogey",IF((D210-C210)=2,"Double bogey","Other"))))),"  ")</f>
        <v xml:space="preserve">  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0</v>
      </c>
      <c r="E211" s="31" t="str">
        <f t="shared" si="83"/>
        <v xml:space="preserve">  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0</v>
      </c>
      <c r="E212" s="31" t="str">
        <f t="shared" si="83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0</v>
      </c>
      <c r="E213" s="31" t="str">
        <f t="shared" si="83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0</v>
      </c>
      <c r="E214" s="31" t="str">
        <f t="shared" si="83"/>
        <v xml:space="preserve">  </v>
      </c>
      <c r="H214" t="s">
        <v>125</v>
      </c>
      <c r="I214" s="25">
        <f>COUNTIF(E210:E218,"bogey")</f>
        <v>0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0</v>
      </c>
      <c r="E215" s="31" t="str">
        <f t="shared" si="83"/>
        <v xml:space="preserve">  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0</v>
      </c>
      <c r="E216" s="31" t="str">
        <f t="shared" si="83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0</v>
      </c>
      <c r="E217" s="31" t="str">
        <f t="shared" si="83"/>
        <v xml:space="preserve">  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0</v>
      </c>
      <c r="E218" s="31" t="str">
        <f t="shared" si="83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859A8-9CD7-4A99-BC49-E4900729CEDB}">
  <dimension ref="A1:CN218"/>
  <sheetViews>
    <sheetView topLeftCell="A26" workbookViewId="0">
      <selection activeCell="A29" sqref="A2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166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10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>
        <v>5</v>
      </c>
      <c r="AO7" s="15">
        <f t="shared" ref="AO7:AO15" si="13">IF((AN7-AM7)&gt;3,AM7+3,AN7)</f>
        <v>5</v>
      </c>
      <c r="AP7" s="2">
        <v>0.5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0.5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11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</v>
      </c>
      <c r="AM8" s="15">
        <f t="shared" si="12"/>
        <v>4</v>
      </c>
      <c r="AN8" s="15">
        <v>6</v>
      </c>
      <c r="AO8" s="15">
        <f t="shared" si="13"/>
        <v>6</v>
      </c>
      <c r="AP8" s="2">
        <v>0.5</v>
      </c>
      <c r="AQ8" s="9"/>
      <c r="AR8" s="16">
        <f t="shared" ref="AR8:AR15" si="37">+AR7+1</f>
        <v>11</v>
      </c>
      <c r="AS8" s="15">
        <f t="shared" si="14"/>
        <v>4</v>
      </c>
      <c r="AT8" s="15">
        <v>5</v>
      </c>
      <c r="AU8" s="15">
        <f t="shared" si="15"/>
        <v>5</v>
      </c>
      <c r="AV8" s="2">
        <v>0.5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2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11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12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3</v>
      </c>
      <c r="AM9" s="15">
        <f t="shared" si="12"/>
        <v>4</v>
      </c>
      <c r="AN9" s="15">
        <v>4</v>
      </c>
      <c r="AO9" s="15">
        <f t="shared" si="13"/>
        <v>4</v>
      </c>
      <c r="AP9" s="2">
        <v>1</v>
      </c>
      <c r="AQ9" s="9"/>
      <c r="AR9" s="16">
        <f t="shared" si="37"/>
        <v>12</v>
      </c>
      <c r="AS9" s="15">
        <f t="shared" si="14"/>
        <v>3</v>
      </c>
      <c r="AT9" s="15">
        <v>5</v>
      </c>
      <c r="AU9" s="15">
        <f t="shared" si="15"/>
        <v>5</v>
      </c>
      <c r="AV9" s="2">
        <v>0</v>
      </c>
      <c r="AW9" s="9"/>
      <c r="AX9" s="16">
        <f t="shared" si="38"/>
        <v>12</v>
      </c>
      <c r="AY9" s="15">
        <f t="shared" si="16"/>
        <v>3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3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4</v>
      </c>
      <c r="BR9" s="15"/>
      <c r="BS9" s="15">
        <f t="shared" si="23"/>
        <v>0</v>
      </c>
      <c r="BU9" s="9"/>
      <c r="BV9" s="16">
        <f t="shared" si="42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3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12</v>
      </c>
      <c r="CI9" s="15">
        <f t="shared" si="28"/>
        <v>3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13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4</v>
      </c>
      <c r="AM10" s="15">
        <f t="shared" si="12"/>
        <v>4</v>
      </c>
      <c r="AN10" s="15">
        <v>5</v>
      </c>
      <c r="AO10" s="15">
        <f t="shared" si="13"/>
        <v>5</v>
      </c>
      <c r="AP10" s="2">
        <v>0</v>
      </c>
      <c r="AQ10" s="9"/>
      <c r="AR10" s="16">
        <f t="shared" si="37"/>
        <v>13</v>
      </c>
      <c r="AS10" s="15">
        <f t="shared" si="14"/>
        <v>4</v>
      </c>
      <c r="AT10" s="15">
        <v>5</v>
      </c>
      <c r="AU10" s="15">
        <f t="shared" si="15"/>
        <v>5</v>
      </c>
      <c r="AV10" s="2">
        <v>0.5</v>
      </c>
      <c r="AW10" s="9"/>
      <c r="AX10" s="16">
        <f t="shared" si="38"/>
        <v>13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4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13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14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5</v>
      </c>
      <c r="AM11" s="15">
        <f t="shared" si="12"/>
        <v>3</v>
      </c>
      <c r="AN11" s="15">
        <v>5</v>
      </c>
      <c r="AO11" s="15">
        <f t="shared" si="13"/>
        <v>5</v>
      </c>
      <c r="AP11" s="2">
        <v>0</v>
      </c>
      <c r="AQ11" s="9"/>
      <c r="AR11" s="16">
        <f t="shared" si="37"/>
        <v>14</v>
      </c>
      <c r="AS11" s="15">
        <f t="shared" si="14"/>
        <v>4</v>
      </c>
      <c r="AT11" s="15">
        <v>6</v>
      </c>
      <c r="AU11" s="15">
        <f t="shared" si="15"/>
        <v>6</v>
      </c>
      <c r="AV11" s="2">
        <v>0</v>
      </c>
      <c r="AW11" s="9"/>
      <c r="AX11" s="16">
        <f t="shared" si="38"/>
        <v>14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3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3</v>
      </c>
      <c r="BR11" s="15"/>
      <c r="BS11" s="15">
        <f t="shared" si="23"/>
        <v>0</v>
      </c>
      <c r="BU11" s="9"/>
      <c r="BV11" s="16">
        <f t="shared" si="42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5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14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15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6</v>
      </c>
      <c r="AM12" s="15">
        <f t="shared" si="12"/>
        <v>4</v>
      </c>
      <c r="AN12" s="15">
        <v>5</v>
      </c>
      <c r="AO12" s="15">
        <f t="shared" si="13"/>
        <v>5</v>
      </c>
      <c r="AP12" s="2">
        <v>0.5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0.5</v>
      </c>
      <c r="AW12" s="9"/>
      <c r="AX12" s="16">
        <f t="shared" si="38"/>
        <v>15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4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4</v>
      </c>
      <c r="BR12" s="15"/>
      <c r="BS12" s="15">
        <f t="shared" si="23"/>
        <v>0</v>
      </c>
      <c r="BU12" s="9"/>
      <c r="BV12" s="16">
        <f t="shared" si="42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6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15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16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5</v>
      </c>
      <c r="AH13" s="15"/>
      <c r="AI13" s="15">
        <f t="shared" si="11"/>
        <v>0</v>
      </c>
      <c r="AK13" s="9"/>
      <c r="AL13" s="16">
        <f t="shared" si="36"/>
        <v>7</v>
      </c>
      <c r="AM13" s="15">
        <f t="shared" si="12"/>
        <v>4</v>
      </c>
      <c r="AN13" s="15">
        <v>5</v>
      </c>
      <c r="AO13" s="15">
        <f t="shared" si="13"/>
        <v>5</v>
      </c>
      <c r="AP13" s="2">
        <v>0</v>
      </c>
      <c r="AQ13" s="9"/>
      <c r="AR13" s="16">
        <f t="shared" si="37"/>
        <v>16</v>
      </c>
      <c r="AS13" s="15">
        <f t="shared" si="14"/>
        <v>5</v>
      </c>
      <c r="AT13" s="15">
        <v>7</v>
      </c>
      <c r="AU13" s="15">
        <f t="shared" si="15"/>
        <v>7</v>
      </c>
      <c r="AV13" s="2">
        <v>0</v>
      </c>
      <c r="AW13" s="9"/>
      <c r="AX13" s="16">
        <f t="shared" si="38"/>
        <v>16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5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3"/>
        <v>7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16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17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8</v>
      </c>
      <c r="AM14" s="15">
        <f t="shared" si="12"/>
        <v>3</v>
      </c>
      <c r="AN14" s="15">
        <v>4</v>
      </c>
      <c r="AO14" s="15">
        <f t="shared" si="13"/>
        <v>4</v>
      </c>
      <c r="AP14" s="2">
        <v>0</v>
      </c>
      <c r="AQ14" s="9"/>
      <c r="AR14" s="16">
        <f t="shared" si="37"/>
        <v>17</v>
      </c>
      <c r="AS14" s="15">
        <f t="shared" si="14"/>
        <v>4</v>
      </c>
      <c r="AT14" s="15">
        <v>4</v>
      </c>
      <c r="AU14" s="15">
        <f t="shared" si="15"/>
        <v>4</v>
      </c>
      <c r="AV14" s="2">
        <v>0.5</v>
      </c>
      <c r="AW14" s="9"/>
      <c r="AX14" s="16">
        <f t="shared" si="38"/>
        <v>17</v>
      </c>
      <c r="AY14" s="15">
        <f t="shared" si="16"/>
        <v>4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3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4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8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17</v>
      </c>
      <c r="CI14" s="15">
        <f t="shared" si="28"/>
        <v>4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18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9</v>
      </c>
      <c r="AM15" s="15">
        <f t="shared" si="12"/>
        <v>5</v>
      </c>
      <c r="AN15" s="15">
        <v>5</v>
      </c>
      <c r="AO15" s="15">
        <f t="shared" si="13"/>
        <v>5</v>
      </c>
      <c r="AP15" s="2">
        <v>1</v>
      </c>
      <c r="AQ15" s="9"/>
      <c r="AR15" s="16">
        <f t="shared" si="37"/>
        <v>18</v>
      </c>
      <c r="AS15" s="15">
        <f t="shared" si="14"/>
        <v>5</v>
      </c>
      <c r="AT15" s="15">
        <v>6</v>
      </c>
      <c r="AU15" s="15">
        <f t="shared" si="15"/>
        <v>6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9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18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35</v>
      </c>
      <c r="AN16" s="15">
        <f>SUM(AN7:AN15)</f>
        <v>44</v>
      </c>
      <c r="AO16" s="15">
        <f>SUM(AO7:AO15)</f>
        <v>44</v>
      </c>
      <c r="AP16" s="2">
        <f>SUM(AP7:AP15)</f>
        <v>3.5</v>
      </c>
      <c r="AQ16" s="9"/>
      <c r="AR16" s="10" t="s">
        <v>38</v>
      </c>
      <c r="AS16" s="15">
        <f>SUM(AS7:AS15)</f>
        <v>36</v>
      </c>
      <c r="AT16" s="15">
        <f>SUM(AT7:AT15)</f>
        <v>47</v>
      </c>
      <c r="AU16" s="15">
        <f>SUM(AU7:AU15)</f>
        <v>47</v>
      </c>
      <c r="AV16" s="2">
        <f>SUM(AV7:AV15)</f>
        <v>3.5</v>
      </c>
      <c r="AW16" s="9"/>
      <c r="AX16" s="10" t="s">
        <v>38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35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Y18" s="9"/>
      <c r="AC18" t="s">
        <v>113</v>
      </c>
      <c r="AE18" s="9"/>
      <c r="AI18" t="s">
        <v>113</v>
      </c>
      <c r="AK18" s="9"/>
      <c r="AO18" t="s">
        <v>113</v>
      </c>
      <c r="AP18" s="2">
        <v>0</v>
      </c>
      <c r="AQ18" s="9"/>
      <c r="AU18" t="s">
        <v>113</v>
      </c>
      <c r="AV18" s="2">
        <v>0</v>
      </c>
      <c r="AW18" s="9"/>
      <c r="BA18" t="s">
        <v>113</v>
      </c>
      <c r="BC18" s="9"/>
      <c r="BG18" t="s">
        <v>113</v>
      </c>
      <c r="BI18" s="9"/>
      <c r="BM18" t="s">
        <v>113</v>
      </c>
      <c r="BO18" s="9"/>
      <c r="BS18" t="s">
        <v>113</v>
      </c>
      <c r="BU18" s="9"/>
      <c r="BY18" t="s">
        <v>113</v>
      </c>
      <c r="CA18" s="9"/>
      <c r="CE18" t="s">
        <v>113</v>
      </c>
      <c r="CG18" s="9"/>
      <c r="CK18" t="s">
        <v>113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0</v>
      </c>
      <c r="G20" s="9"/>
      <c r="K20" t="s">
        <v>114</v>
      </c>
      <c r="L20" s="17">
        <f>SUM(L16:L19)</f>
        <v>0</v>
      </c>
      <c r="M20" s="9"/>
      <c r="Q20" t="s">
        <v>114</v>
      </c>
      <c r="R20" s="17">
        <f>SUM(R16:R19)</f>
        <v>0</v>
      </c>
      <c r="S20" s="9"/>
      <c r="W20" t="s">
        <v>114</v>
      </c>
      <c r="X20" s="17">
        <f>SUM(X16:X19)</f>
        <v>0</v>
      </c>
      <c r="Y20" s="9"/>
      <c r="AC20" t="s">
        <v>114</v>
      </c>
      <c r="AD20" s="17">
        <f>SUM(AD16:AD19)</f>
        <v>0</v>
      </c>
      <c r="AE20" s="9"/>
      <c r="AI20" t="s">
        <v>114</v>
      </c>
      <c r="AJ20" s="17">
        <f>SUM(AJ16:AJ19)</f>
        <v>0</v>
      </c>
      <c r="AK20" s="9"/>
      <c r="AO20" t="s">
        <v>114</v>
      </c>
      <c r="AP20" s="17">
        <f>SUM(AP16:AP19)</f>
        <v>3.5</v>
      </c>
      <c r="AQ20" s="9"/>
      <c r="AU20" t="s">
        <v>114</v>
      </c>
      <c r="AV20" s="17">
        <f>SUM(AV16:AV19)</f>
        <v>3.5</v>
      </c>
      <c r="AW20" s="9"/>
      <c r="BA20" t="s">
        <v>114</v>
      </c>
      <c r="BB20" s="17">
        <f>SUM(BB16:BB19)</f>
        <v>0</v>
      </c>
      <c r="BC20" s="9"/>
      <c r="BG20" t="s">
        <v>114</v>
      </c>
      <c r="BH20" s="17">
        <f>SUM(BH16:BH19)</f>
        <v>0</v>
      </c>
      <c r="BI20" s="9"/>
      <c r="BM20" t="s">
        <v>114</v>
      </c>
      <c r="BN20" s="17">
        <f>SUM(BN16:BN19)</f>
        <v>0</v>
      </c>
      <c r="BO20" s="9"/>
      <c r="BS20" t="s">
        <v>114</v>
      </c>
      <c r="BT20" s="17">
        <f>SUM(BT16:BT19)</f>
        <v>0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17">
        <f>SUM(CF16:CF19)</f>
        <v>0</v>
      </c>
      <c r="CG20" s="9"/>
      <c r="CK20" t="s">
        <v>114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9</v>
      </c>
      <c r="AQ22" s="9"/>
      <c r="AU22" t="s">
        <v>56</v>
      </c>
      <c r="AV22" s="2">
        <f>IF(AT16=0,0,AU16-AS16)</f>
        <v>11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 t="str">
        <f>IF(AN16&lt;&gt;0,IF(AP16&gt;4.5,"W",IF(AP16=4.5,"T",IF(AP16&lt;4.5,"L"))),0)</f>
        <v>L</v>
      </c>
      <c r="AV24" s="19" t="str">
        <f>IF(AT16&lt;&gt;0,IF(AV16&gt;4.5,"W",IF(AV16=4.5,"T",IF(AV16&lt;4.5,"L"))),0)</f>
        <v>L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AVERAGE(J7,AB7,AN7,BF7,BR7)</f>
        <v>5</v>
      </c>
      <c r="K29" s="40">
        <f>MIN(J7,AB7,AN7,BF7,BR7)</f>
        <v>5</v>
      </c>
      <c r="L29" s="2">
        <f>MAX(J7,AB7,AN7,BF7,BR7)</f>
        <v>5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AVERAGE(J8,AB8,AN8,BF8,BR8)</f>
        <v>6</v>
      </c>
      <c r="K30" s="40">
        <f t="shared" ref="K30:K37" si="48">MIN(J8,AB8,AN8,BF8,BR8)</f>
        <v>6</v>
      </c>
      <c r="L30" s="2">
        <f t="shared" ref="L30:L37" si="49">MAX(J8,AB8,AN8,BF8,BR8)</f>
        <v>6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4</v>
      </c>
      <c r="K31" s="40">
        <f t="shared" si="48"/>
        <v>4</v>
      </c>
      <c r="L31" s="2">
        <f t="shared" si="49"/>
        <v>4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5</v>
      </c>
      <c r="K32" s="40">
        <f t="shared" si="48"/>
        <v>5</v>
      </c>
      <c r="L32" s="2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5</v>
      </c>
      <c r="K33" s="40">
        <f t="shared" si="48"/>
        <v>5</v>
      </c>
      <c r="L33" s="2">
        <f t="shared" si="49"/>
        <v>5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5</v>
      </c>
      <c r="K34" s="40">
        <f t="shared" si="48"/>
        <v>5</v>
      </c>
      <c r="L34" s="2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3.5</v>
      </c>
      <c r="D35" s="2">
        <f t="shared" si="45"/>
        <v>3.5</v>
      </c>
      <c r="E35" s="25">
        <f>IF(AN16&gt;0,1,0)</f>
        <v>1</v>
      </c>
      <c r="F35" s="2">
        <f t="shared" si="46"/>
        <v>1</v>
      </c>
      <c r="G35" s="20"/>
      <c r="I35" s="35">
        <v>7</v>
      </c>
      <c r="J35" s="2">
        <f t="shared" si="47"/>
        <v>5</v>
      </c>
      <c r="K35" s="40">
        <f t="shared" si="48"/>
        <v>5</v>
      </c>
      <c r="L35" s="2">
        <f t="shared" si="49"/>
        <v>5</v>
      </c>
      <c r="M35" s="20"/>
    </row>
    <row r="36" spans="1:18" x14ac:dyDescent="0.2">
      <c r="A36" s="20"/>
      <c r="B36" t="s">
        <v>47</v>
      </c>
      <c r="C36" s="2">
        <f>AV20</f>
        <v>3.5</v>
      </c>
      <c r="D36" s="2">
        <f t="shared" si="45"/>
        <v>3.5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4</v>
      </c>
      <c r="K36" s="40">
        <f t="shared" si="48"/>
        <v>4</v>
      </c>
      <c r="L36" s="2">
        <f t="shared" si="49"/>
        <v>4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5</v>
      </c>
      <c r="K37" s="40">
        <f t="shared" si="48"/>
        <v>5</v>
      </c>
      <c r="L37" s="2">
        <f t="shared" si="49"/>
        <v>5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118</v>
      </c>
      <c r="J38" s="37">
        <f>SUM(J29:J37)</f>
        <v>44</v>
      </c>
      <c r="K38" s="37">
        <f>SUM(K29:K37)</f>
        <v>44</v>
      </c>
      <c r="L38" s="37">
        <f>SUM(L29:L37)</f>
        <v>44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123">
        <f>AVERAGE(D7,P7,V7,AH7,AT7)</f>
        <v>5</v>
      </c>
      <c r="K40" s="123">
        <f>MIN(D7,P7,V7,AH7,AT7)</f>
        <v>5</v>
      </c>
      <c r="L40" s="2">
        <f>MAX(D7,P7,V7,AH7,AT7)</f>
        <v>5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123">
        <f t="shared" ref="J41:J48" si="50">AVERAGE(D8,P8,V8,AH8,AT8)</f>
        <v>5</v>
      </c>
      <c r="K41" s="123">
        <f t="shared" ref="K41:K48" si="51">MIN(D8,P8,V8,AH8,AT8)</f>
        <v>5</v>
      </c>
      <c r="L41" s="2">
        <f t="shared" ref="L41:L48" si="52">MAX(D8,P8,V8,AH8,AT8)</f>
        <v>5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123">
        <f t="shared" si="50"/>
        <v>5</v>
      </c>
      <c r="K42" s="123">
        <f t="shared" si="51"/>
        <v>5</v>
      </c>
      <c r="L42" s="2">
        <f t="shared" si="52"/>
        <v>5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123">
        <f t="shared" si="50"/>
        <v>5</v>
      </c>
      <c r="K43" s="123">
        <f t="shared" si="51"/>
        <v>5</v>
      </c>
      <c r="L43" s="2">
        <f t="shared" si="52"/>
        <v>5</v>
      </c>
      <c r="M43" s="20"/>
    </row>
    <row r="44" spans="1:18" x14ac:dyDescent="0.2">
      <c r="A44" s="20"/>
      <c r="B44" t="s">
        <v>38</v>
      </c>
      <c r="C44" s="2">
        <f>SUM(C29:C43)</f>
        <v>7</v>
      </c>
      <c r="D44" s="2">
        <f>SUM(D29:D43)</f>
        <v>7</v>
      </c>
      <c r="E44" s="25">
        <f>SUM(E29:E43)</f>
        <v>2</v>
      </c>
      <c r="F44" s="2">
        <f>SUM(F29:F43)</f>
        <v>2</v>
      </c>
      <c r="G44" s="20"/>
      <c r="I44" s="35">
        <v>14</v>
      </c>
      <c r="J44" s="123">
        <f t="shared" si="50"/>
        <v>6</v>
      </c>
      <c r="K44" s="123">
        <f t="shared" si="51"/>
        <v>6</v>
      </c>
      <c r="L44" s="2">
        <f t="shared" si="52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</v>
      </c>
      <c r="K45" s="123">
        <f t="shared" si="51"/>
        <v>4</v>
      </c>
      <c r="L45" s="2">
        <f t="shared" si="52"/>
        <v>4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7</v>
      </c>
      <c r="K46" s="123">
        <f t="shared" si="51"/>
        <v>7</v>
      </c>
      <c r="L46" s="2">
        <f t="shared" si="52"/>
        <v>7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>
        <f t="shared" si="50"/>
        <v>4</v>
      </c>
      <c r="K47" s="123">
        <f t="shared" si="51"/>
        <v>4</v>
      </c>
      <c r="L47" s="2">
        <f t="shared" si="52"/>
        <v>4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6</v>
      </c>
      <c r="K48" s="123">
        <f t="shared" si="51"/>
        <v>6</v>
      </c>
      <c r="L48" s="2">
        <f t="shared" si="52"/>
        <v>6</v>
      </c>
      <c r="M48" s="20"/>
      <c r="R48" s="2"/>
    </row>
    <row r="49" spans="1:18" x14ac:dyDescent="0.2">
      <c r="A49" s="20"/>
      <c r="B49" t="s">
        <v>30</v>
      </c>
      <c r="C49" s="25">
        <f t="shared" si="53"/>
        <v>3</v>
      </c>
      <c r="G49" s="20"/>
      <c r="I49" s="36" t="s">
        <v>120</v>
      </c>
      <c r="J49" s="37">
        <f>SUM(J40:J48)</f>
        <v>47</v>
      </c>
      <c r="K49" s="37">
        <f>SUM(K40:K48)</f>
        <v>47</v>
      </c>
      <c r="L49" s="37">
        <f>SUM(L40:L48)</f>
        <v>47</v>
      </c>
      <c r="M49" s="20"/>
      <c r="R49" s="2"/>
    </row>
    <row r="50" spans="1:18" x14ac:dyDescent="0.2">
      <c r="A50" s="20"/>
      <c r="B50" t="s">
        <v>121</v>
      </c>
      <c r="C50" s="25">
        <f t="shared" si="53"/>
        <v>10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3"/>
        <v>5</v>
      </c>
      <c r="G51" s="20"/>
      <c r="R51" s="2"/>
    </row>
    <row r="52" spans="1:18" x14ac:dyDescent="0.2">
      <c r="A52" s="20"/>
      <c r="B52" t="s">
        <v>12</v>
      </c>
      <c r="C52" s="25">
        <f t="shared" si="53"/>
        <v>0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18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0</v>
      </c>
      <c r="E56" s="31" t="str">
        <f t="shared" ref="E56:E64" si="55">IF(D56&lt;&gt;0,IF((D56-C56)=-1,"Birdie",IF((D56-C56)=-2,"Eagle",IF((D56-C56)=0,"Par",IF((D56-C56)=1,"bogey",IF((D56-C56)=2,"Double bogey","Other"))))),"  ")</f>
        <v xml:space="preserve">  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0</v>
      </c>
      <c r="E57" s="31" t="str">
        <f t="shared" si="55"/>
        <v xml:space="preserve">  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0</v>
      </c>
      <c r="E58" s="31" t="str">
        <f t="shared" si="55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0</v>
      </c>
      <c r="E59" s="31" t="str">
        <f t="shared" si="55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0</v>
      </c>
      <c r="E60" s="31" t="str">
        <f t="shared" si="55"/>
        <v xml:space="preserve">  </v>
      </c>
      <c r="H60" t="s">
        <v>125</v>
      </c>
      <c r="I60" s="25">
        <f>COUNTIF(E56:E64,"bogey")</f>
        <v>0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0</v>
      </c>
      <c r="E61" s="31" t="str">
        <f t="shared" si="55"/>
        <v xml:space="preserve">  </v>
      </c>
      <c r="H61" t="s">
        <v>126</v>
      </c>
      <c r="I61" s="25">
        <f>COUNTIF(E56:E64,"Double bogey")</f>
        <v>0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0</v>
      </c>
      <c r="E62" s="31" t="str">
        <f t="shared" si="55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0</v>
      </c>
      <c r="E63" s="31" t="str">
        <f t="shared" si="55"/>
        <v xml:space="preserve">  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0</v>
      </c>
      <c r="E64" s="31" t="str">
        <f t="shared" si="55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0</v>
      </c>
      <c r="E67" s="31" t="str">
        <f t="shared" ref="E67:E75" si="57">IF(D67&lt;&gt;0,IF((D67-C67)=-1,"Birdie",IF((D67-C67)=-2,"Eagle",IF((D67-C67)=0,"Par",IF((D67-C67)=1,"bogey",IF((D67-C67)=2,"Double bogey","Other"))))),"  ")</f>
        <v xml:space="preserve">  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0</v>
      </c>
      <c r="E68" s="31" t="str">
        <f t="shared" si="57"/>
        <v xml:space="preserve">  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0</v>
      </c>
      <c r="E69" s="31" t="str">
        <f t="shared" si="57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0</v>
      </c>
      <c r="E70" s="31" t="str">
        <f t="shared" si="57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0</v>
      </c>
      <c r="E71" s="31" t="str">
        <f t="shared" si="57"/>
        <v xml:space="preserve">  </v>
      </c>
      <c r="H71" t="s">
        <v>125</v>
      </c>
      <c r="I71" s="25">
        <f>COUNTIF(E67:E75,"bogey")</f>
        <v>0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0</v>
      </c>
      <c r="E72" s="31" t="str">
        <f t="shared" si="57"/>
        <v xml:space="preserve">  </v>
      </c>
      <c r="H72" t="s">
        <v>126</v>
      </c>
      <c r="I72" s="25">
        <f>COUNTIF(E67:E75,"Double bogey")</f>
        <v>0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0</v>
      </c>
      <c r="E73" s="31" t="str">
        <f t="shared" si="57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0</v>
      </c>
      <c r="E74" s="31" t="str">
        <f t="shared" si="57"/>
        <v xml:space="preserve">  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0</v>
      </c>
      <c r="E75" s="31" t="str">
        <f t="shared" si="57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0</v>
      </c>
      <c r="E78" s="31" t="str">
        <f t="shared" ref="E78:E86" si="59">IF(D78&lt;&gt;0,IF((D78-C78)=-1,"Birdie",IF((D78-C78)=-2,"Eagle",IF((D78-C78)=0,"Par",IF((D78-C78)=1,"bogey",IF((D78-C78)=2,"Double bogey","Other"))))),"  ")</f>
        <v xml:space="preserve">  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0</v>
      </c>
      <c r="E79" s="31" t="str">
        <f t="shared" si="59"/>
        <v xml:space="preserve">  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0</v>
      </c>
      <c r="E80" s="31" t="str">
        <f t="shared" si="59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0</v>
      </c>
      <c r="E81" s="31" t="str">
        <f t="shared" si="59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0</v>
      </c>
      <c r="E82" s="31" t="str">
        <f t="shared" si="59"/>
        <v xml:space="preserve">  </v>
      </c>
      <c r="H82" t="s">
        <v>125</v>
      </c>
      <c r="I82" s="25">
        <f>COUNTIF(E78:E86,"bogey")</f>
        <v>0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0</v>
      </c>
      <c r="E83" s="31" t="str">
        <f t="shared" si="59"/>
        <v xml:space="preserve">  </v>
      </c>
      <c r="H83" t="s">
        <v>126</v>
      </c>
      <c r="I83" s="25">
        <f>COUNTIF(E78:E86,"Double bogey")</f>
        <v>0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0</v>
      </c>
      <c r="E84" s="31" t="str">
        <f t="shared" si="59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0</v>
      </c>
      <c r="E85" s="31" t="str">
        <f t="shared" si="59"/>
        <v xml:space="preserve">  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0</v>
      </c>
      <c r="E86" s="31" t="str">
        <f t="shared" si="59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0</v>
      </c>
      <c r="E89" s="31" t="str">
        <f t="shared" ref="E89:E97" si="61">IF(D89&lt;&gt;0,IF((D89-C89)=-1,"Birdie",IF((D89-C89)=-2,"Eagle",IF((D89-C89)=0,"Par",IF((D89-C89)=1,"bogey",IF((D89-C89)=2,"Double bogey","Other"))))),"  ")</f>
        <v xml:space="preserve">  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0</v>
      </c>
      <c r="E90" s="31" t="str">
        <f t="shared" si="61"/>
        <v xml:space="preserve">  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0</v>
      </c>
      <c r="E91" s="31" t="str">
        <f t="shared" si="61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0</v>
      </c>
      <c r="E92" s="31" t="str">
        <f t="shared" si="61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0</v>
      </c>
      <c r="E93" s="31" t="str">
        <f t="shared" si="61"/>
        <v xml:space="preserve">  </v>
      </c>
      <c r="H93" t="s">
        <v>125</v>
      </c>
      <c r="I93" s="25">
        <f>COUNTIF(E89:E97,"bogey")</f>
        <v>0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0</v>
      </c>
      <c r="E94" s="31" t="str">
        <f t="shared" si="61"/>
        <v xml:space="preserve">  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0</v>
      </c>
      <c r="E95" s="31" t="str">
        <f t="shared" si="61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0</v>
      </c>
      <c r="E96" s="31" t="str">
        <f t="shared" si="61"/>
        <v xml:space="preserve">  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0</v>
      </c>
      <c r="E97" s="31" t="str">
        <f t="shared" si="61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0</v>
      </c>
      <c r="E100" s="31" t="str">
        <f t="shared" ref="E100:E108" si="63">IF(D100&lt;&gt;0,IF((D100-C100)=-1,"Birdie",IF((D100-C100)=-2,"Eagle",IF((D100-C100)=0,"Par",IF((D100-C100)=1,"bogey",IF((D100-C100)=2,"Double bogey","Other"))))),"  ")</f>
        <v xml:space="preserve">  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0</v>
      </c>
      <c r="E101" s="31" t="str">
        <f t="shared" si="63"/>
        <v xml:space="preserve">  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0</v>
      </c>
      <c r="E102" s="31" t="str">
        <f t="shared" si="63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0</v>
      </c>
      <c r="E103" s="31" t="str">
        <f t="shared" si="63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0</v>
      </c>
      <c r="E104" s="31" t="str">
        <f t="shared" si="63"/>
        <v xml:space="preserve">  </v>
      </c>
      <c r="H104" t="s">
        <v>125</v>
      </c>
      <c r="I104" s="25">
        <f>COUNTIF(E100:E108,"bogey")</f>
        <v>0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0</v>
      </c>
      <c r="E105" s="31" t="str">
        <f t="shared" si="63"/>
        <v xml:space="preserve">  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0</v>
      </c>
      <c r="E106" s="31" t="str">
        <f t="shared" si="63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0</v>
      </c>
      <c r="E107" s="31" t="str">
        <f t="shared" si="63"/>
        <v xml:space="preserve">  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0</v>
      </c>
      <c r="E108" s="31" t="str">
        <f t="shared" si="63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0</v>
      </c>
      <c r="E111" s="31" t="str">
        <f t="shared" ref="E111:E119" si="65">IF(D111&lt;&gt;0,IF((D111-C111)=-1,"Birdie",IF((D111-C111)=-2,"Eagle",IF((D111-C111)=0,"Par",IF((D111-C111)=1,"bogey",IF((D111-C111)=2,"Double bogey","Other"))))),"  ")</f>
        <v xml:space="preserve">  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0</v>
      </c>
      <c r="E112" s="31" t="str">
        <f t="shared" si="65"/>
        <v xml:space="preserve">  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0</v>
      </c>
      <c r="E113" s="31" t="str">
        <f t="shared" si="65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0</v>
      </c>
      <c r="E114" s="31" t="str">
        <f t="shared" si="65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0</v>
      </c>
      <c r="E115" s="31" t="str">
        <f t="shared" si="65"/>
        <v xml:space="preserve">  </v>
      </c>
      <c r="H115" t="s">
        <v>125</v>
      </c>
      <c r="I115" s="25">
        <f>COUNTIF(E111:E119,"bogey")</f>
        <v>0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0</v>
      </c>
      <c r="E116" s="31" t="str">
        <f t="shared" si="65"/>
        <v xml:space="preserve">  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0</v>
      </c>
      <c r="E117" s="31" t="str">
        <f t="shared" si="65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0</v>
      </c>
      <c r="E118" s="31" t="str">
        <f t="shared" si="65"/>
        <v xml:space="preserve">  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0</v>
      </c>
      <c r="E119" s="31" t="str">
        <f t="shared" si="65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5</v>
      </c>
      <c r="E122" s="31" t="str">
        <f t="shared" ref="E122:E130" si="67">IF(D122&lt;&gt;0,IF((D122-C122)=-1,"Birdie",IF((D122-C122)=-2,"Eagle",IF((D122-C122)=0,"Par",IF((D122-C122)=1,"bogey",IF((D122-C122)=2,"Double bogey","Other"))))),"  ")</f>
        <v>bogey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6</v>
      </c>
      <c r="E123" s="31" t="str">
        <f t="shared" si="67"/>
        <v>Double bogey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4</v>
      </c>
      <c r="E124" s="31" t="str">
        <f t="shared" si="67"/>
        <v>Par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5</v>
      </c>
      <c r="E125" s="31" t="str">
        <f t="shared" si="67"/>
        <v>bogey</v>
      </c>
      <c r="H125" t="s">
        <v>9</v>
      </c>
      <c r="I125" s="25">
        <f>COUNTIF(E122:E130,"Par")</f>
        <v>2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5</v>
      </c>
      <c r="E126" s="31" t="str">
        <f t="shared" si="67"/>
        <v>Double bogey</v>
      </c>
      <c r="H126" t="s">
        <v>125</v>
      </c>
      <c r="I126" s="25">
        <f>COUNTIF(E122:E130,"bogey")</f>
        <v>5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5</v>
      </c>
      <c r="E127" s="31" t="str">
        <f t="shared" si="67"/>
        <v>bogey</v>
      </c>
      <c r="H127" t="s">
        <v>126</v>
      </c>
      <c r="I127" s="25">
        <f>COUNTIF(E122:E130,"Double bogey")</f>
        <v>2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5</v>
      </c>
      <c r="E128" s="31" t="str">
        <f t="shared" si="67"/>
        <v>bogey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4</v>
      </c>
      <c r="E129" s="31" t="str">
        <f t="shared" si="67"/>
        <v>bogey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5</v>
      </c>
      <c r="E130" s="31" t="str">
        <f t="shared" si="67"/>
        <v>Par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5</v>
      </c>
      <c r="E133" s="31" t="str">
        <f t="shared" ref="E133:E141" si="69">IF(D133&lt;&gt;0,IF((D133-C133)=-1,"Birdie",IF((D133-C133)=-2,"Eagle",IF((D133-C133)=0,"Par",IF((D133-C133)=1,"bogey",IF((D133-C133)=2,"Double bogey","Other"))))),"  ")</f>
        <v>bogey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5</v>
      </c>
      <c r="E134" s="31" t="str">
        <f t="shared" si="69"/>
        <v>bogey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5</v>
      </c>
      <c r="E135" s="31" t="str">
        <f t="shared" si="69"/>
        <v>Double 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5</v>
      </c>
      <c r="E136" s="31" t="str">
        <f t="shared" si="69"/>
        <v>bogey</v>
      </c>
      <c r="H136" t="s">
        <v>9</v>
      </c>
      <c r="I136" s="25">
        <f>COUNTIF(E133:E141,"Par")</f>
        <v>1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6</v>
      </c>
      <c r="E137" s="31" t="str">
        <f t="shared" si="69"/>
        <v>Double bogey</v>
      </c>
      <c r="H137" t="s">
        <v>125</v>
      </c>
      <c r="I137" s="25">
        <f>COUNTIF(E133:E141,"bogey")</f>
        <v>5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4</v>
      </c>
      <c r="E138" s="31" t="str">
        <f t="shared" si="69"/>
        <v>bogey</v>
      </c>
      <c r="H138" t="s">
        <v>126</v>
      </c>
      <c r="I138" s="25">
        <f>COUNTIF(E133:E141,"Double bogey")</f>
        <v>3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7</v>
      </c>
      <c r="E139" s="31" t="str">
        <f t="shared" si="69"/>
        <v>Double bogey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4</v>
      </c>
      <c r="E140" s="31" t="str">
        <f t="shared" si="69"/>
        <v>Par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6</v>
      </c>
      <c r="E141" s="31" t="str">
        <f t="shared" si="69"/>
        <v>bogey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0</v>
      </c>
      <c r="E144" s="31" t="str">
        <f t="shared" ref="E144:E152" si="71">IF(D144&lt;&gt;0,IF((D144-C144)=-1,"Birdie",IF((D144-C144)=-2,"Eagle",IF((D144-C144)=0,"Par",IF((D144-C144)=1,"bogey",IF((D144-C144)=2,"Double bogey","Other"))))),"  ")</f>
        <v xml:space="preserve">  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0</v>
      </c>
      <c r="E145" s="31" t="str">
        <f t="shared" si="71"/>
        <v xml:space="preserve">  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0</v>
      </c>
      <c r="E146" s="31" t="str">
        <f t="shared" si="71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0</v>
      </c>
      <c r="E147" s="31" t="str">
        <f t="shared" si="71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0</v>
      </c>
      <c r="E148" s="31" t="str">
        <f t="shared" si="71"/>
        <v xml:space="preserve">  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0</v>
      </c>
      <c r="E149" s="31" t="str">
        <f t="shared" si="71"/>
        <v xml:space="preserve">  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0</v>
      </c>
      <c r="E150" s="31" t="str">
        <f t="shared" si="71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0</v>
      </c>
      <c r="E151" s="31" t="str">
        <f t="shared" si="71"/>
        <v xml:space="preserve">  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0</v>
      </c>
      <c r="E152" s="31" t="str">
        <f t="shared" si="71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0</v>
      </c>
      <c r="E155" s="31" t="str">
        <f t="shared" ref="E155:E163" si="73">IF(D155&lt;&gt;0,IF((D155-C155)=-1,"Birdie",IF((D155-C155)=-2,"Eagle",IF((D155-C155)=0,"Par",IF((D155-C155)=1,"bogey",IF((D155-C155)=2,"Double bogey","Other"))))),"  ")</f>
        <v xml:space="preserve">  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0</v>
      </c>
      <c r="E156" s="31" t="str">
        <f t="shared" si="73"/>
        <v xml:space="preserve">  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0</v>
      </c>
      <c r="E157" s="31" t="str">
        <f t="shared" si="73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0</v>
      </c>
      <c r="E158" s="31" t="str">
        <f t="shared" si="73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0</v>
      </c>
      <c r="E159" s="31" t="str">
        <f t="shared" si="73"/>
        <v xml:space="preserve">  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0</v>
      </c>
      <c r="E160" s="31" t="str">
        <f t="shared" si="73"/>
        <v xml:space="preserve">  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0</v>
      </c>
      <c r="E161" s="31" t="str">
        <f t="shared" si="73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0</v>
      </c>
      <c r="E162" s="31" t="str">
        <f t="shared" si="73"/>
        <v xml:space="preserve">  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0</v>
      </c>
      <c r="E163" s="31" t="str">
        <f t="shared" si="73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0</v>
      </c>
      <c r="E166" s="31" t="str">
        <f t="shared" ref="E166:E174" si="75">IF(D166&lt;&gt;0,IF((D166-C166)=-1,"Birdie",IF((D166-C166)=-2,"Eagle",IF((D166-C166)=0,"Par",IF((D166-C166)=1,"bogey",IF((D166-C166)=2,"Double bogey","Other"))))),"  ")</f>
        <v xml:space="preserve">  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0</v>
      </c>
      <c r="E167" s="31" t="str">
        <f t="shared" si="75"/>
        <v xml:space="preserve">  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0</v>
      </c>
      <c r="E168" s="31" t="str">
        <f t="shared" si="75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0</v>
      </c>
      <c r="E169" s="31" t="str">
        <f t="shared" si="75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0</v>
      </c>
      <c r="E170" s="31" t="str">
        <f t="shared" si="75"/>
        <v xml:space="preserve">  </v>
      </c>
      <c r="H170" t="s">
        <v>125</v>
      </c>
      <c r="I170" s="25">
        <f>COUNTIF(E166:E174,"bogey")</f>
        <v>0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0</v>
      </c>
      <c r="E171" s="31" t="str">
        <f t="shared" si="75"/>
        <v xml:space="preserve">  </v>
      </c>
      <c r="H171" t="s">
        <v>126</v>
      </c>
      <c r="I171" s="25">
        <f>COUNTIF(E166:E174,"Double bogey")</f>
        <v>0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0</v>
      </c>
      <c r="E172" s="31" t="str">
        <f t="shared" si="75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0</v>
      </c>
      <c r="E173" s="31" t="str">
        <f t="shared" si="75"/>
        <v xml:space="preserve">  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0</v>
      </c>
      <c r="E174" s="31" t="str">
        <f t="shared" si="75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0</v>
      </c>
      <c r="E177" s="31" t="str">
        <f t="shared" ref="E177:E185" si="77">IF(D177&lt;&gt;0,IF((D177-C177)=-1,"Birdie",IF((D177-C177)=-2,"Eagle",IF((D177-C177)=0,"Par",IF((D177-C177)=1,"bogey",IF((D177-C177)=2,"Double bogey","Other"))))),"  ")</f>
        <v xml:space="preserve">  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0</v>
      </c>
      <c r="E178" s="31" t="str">
        <f t="shared" si="77"/>
        <v xml:space="preserve">  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0</v>
      </c>
      <c r="E179" s="31" t="str">
        <f t="shared" si="77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0</v>
      </c>
      <c r="E180" s="31" t="str">
        <f t="shared" si="77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0</v>
      </c>
      <c r="E181" s="31" t="str">
        <f t="shared" si="77"/>
        <v xml:space="preserve">  </v>
      </c>
      <c r="H181" t="s">
        <v>125</v>
      </c>
      <c r="I181" s="25">
        <f>COUNTIF(E177:E185,"bogey")</f>
        <v>0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0</v>
      </c>
      <c r="E182" s="31" t="str">
        <f t="shared" si="77"/>
        <v xml:space="preserve">  </v>
      </c>
      <c r="H182" t="s">
        <v>126</v>
      </c>
      <c r="I182" s="25">
        <f>COUNTIF(E177:E185,"Double bogey")</f>
        <v>0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0</v>
      </c>
      <c r="E183" s="31" t="str">
        <f t="shared" si="77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0</v>
      </c>
      <c r="E184" s="31" t="str">
        <f t="shared" si="77"/>
        <v xml:space="preserve">  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0</v>
      </c>
      <c r="E185" s="31" t="str">
        <f t="shared" si="77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0</v>
      </c>
      <c r="E188" s="31" t="str">
        <f t="shared" ref="E188:E196" si="79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0</v>
      </c>
      <c r="E189" s="31" t="str">
        <f t="shared" si="79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0</v>
      </c>
      <c r="E190" s="31" t="str">
        <f t="shared" si="79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0</v>
      </c>
      <c r="E191" s="31" t="str">
        <f t="shared" si="79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0</v>
      </c>
      <c r="E192" s="31" t="str">
        <f t="shared" si="79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0</v>
      </c>
      <c r="E193" s="31" t="str">
        <f t="shared" si="79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0</v>
      </c>
      <c r="E194" s="31" t="str">
        <f t="shared" si="79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0</v>
      </c>
      <c r="E195" s="31" t="str">
        <f t="shared" si="79"/>
        <v xml:space="preserve">  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0</v>
      </c>
      <c r="E196" s="31" t="str">
        <f t="shared" si="79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0</v>
      </c>
      <c r="E199" s="31" t="str">
        <f t="shared" ref="E199:E207" si="81">IF(D199&lt;&gt;0,IF((D199-C199)=-1,"Birdie",IF((D199-C199)=-2,"Eagle",IF((D199-C199)=0,"Par",IF((D199-C199)=1,"bogey",IF((D199-C199)=2,"Double bogey","Other"))))),"  ")</f>
        <v xml:space="preserve">  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0</v>
      </c>
      <c r="E200" s="31" t="str">
        <f t="shared" si="81"/>
        <v xml:space="preserve">  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0</v>
      </c>
      <c r="E201" s="31" t="str">
        <f t="shared" si="81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0</v>
      </c>
      <c r="E202" s="31" t="str">
        <f t="shared" si="81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0</v>
      </c>
      <c r="E203" s="31" t="str">
        <f t="shared" si="81"/>
        <v xml:space="preserve">  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0</v>
      </c>
      <c r="E204" s="31" t="str">
        <f t="shared" si="81"/>
        <v xml:space="preserve">  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0</v>
      </c>
      <c r="E205" s="31" t="str">
        <f t="shared" si="81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0</v>
      </c>
      <c r="E206" s="31" t="str">
        <f t="shared" si="81"/>
        <v xml:space="preserve">  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0</v>
      </c>
      <c r="E207" s="31" t="str">
        <f t="shared" si="81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0</v>
      </c>
      <c r="E210" s="31" t="str">
        <f t="shared" ref="E210:E218" si="83">IF(D210&lt;&gt;0,IF((D210-C210)=-1,"Birdie",IF((D210-C210)=-2,"Eagle",IF((D210-C210)=0,"Par",IF((D210-C210)=1,"bogey",IF((D210-C210)=2,"Double bogey","Other"))))),"  ")</f>
        <v xml:space="preserve">  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0</v>
      </c>
      <c r="E211" s="31" t="str">
        <f t="shared" si="83"/>
        <v xml:space="preserve">  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0</v>
      </c>
      <c r="E212" s="31" t="str">
        <f t="shared" si="83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0</v>
      </c>
      <c r="E213" s="31" t="str">
        <f t="shared" si="83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0</v>
      </c>
      <c r="E214" s="31" t="str">
        <f t="shared" si="83"/>
        <v xml:space="preserve">  </v>
      </c>
      <c r="H214" t="s">
        <v>125</v>
      </c>
      <c r="I214" s="25">
        <f>COUNTIF(E210:E218,"bogey")</f>
        <v>0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0</v>
      </c>
      <c r="E215" s="31" t="str">
        <f t="shared" si="83"/>
        <v xml:space="preserve">  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0</v>
      </c>
      <c r="E216" s="31" t="str">
        <f t="shared" si="83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0</v>
      </c>
      <c r="E217" s="31" t="str">
        <f t="shared" si="83"/>
        <v xml:space="preserve">  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0</v>
      </c>
      <c r="E218" s="31" t="str">
        <f t="shared" si="83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BED9-2C46-4820-A252-9BA675D5FD7C}">
  <dimension ref="A1:CN218"/>
  <sheetViews>
    <sheetView topLeftCell="A16" workbookViewId="0">
      <selection activeCell="A29" sqref="A2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21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10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11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2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11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12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3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4</v>
      </c>
      <c r="BR9" s="15"/>
      <c r="BS9" s="15">
        <f t="shared" si="23"/>
        <v>0</v>
      </c>
      <c r="BU9" s="9"/>
      <c r="BV9" s="16">
        <f t="shared" si="42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3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12</v>
      </c>
      <c r="CI9" s="15">
        <f t="shared" si="28"/>
        <v>3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13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4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13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14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3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3</v>
      </c>
      <c r="BR11" s="15"/>
      <c r="BS11" s="15">
        <f t="shared" si="23"/>
        <v>0</v>
      </c>
      <c r="BU11" s="9"/>
      <c r="BV11" s="16">
        <f t="shared" si="42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5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14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15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4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4</v>
      </c>
      <c r="BR12" s="15"/>
      <c r="BS12" s="15">
        <f t="shared" si="23"/>
        <v>0</v>
      </c>
      <c r="BU12" s="9"/>
      <c r="BV12" s="16">
        <f t="shared" si="42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6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15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16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5</v>
      </c>
      <c r="AH13" s="15"/>
      <c r="AI13" s="15">
        <f t="shared" si="11"/>
        <v>0</v>
      </c>
      <c r="AK13" s="9"/>
      <c r="AL13" s="16">
        <f t="shared" si="36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5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3"/>
        <v>7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16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17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3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4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8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17</v>
      </c>
      <c r="CI14" s="15">
        <f t="shared" si="28"/>
        <v>4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18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9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18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35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Y18" s="9"/>
      <c r="AC18" t="s">
        <v>113</v>
      </c>
      <c r="AE18" s="9"/>
      <c r="AI18" t="s">
        <v>113</v>
      </c>
      <c r="AK18" s="9"/>
      <c r="AO18" t="s">
        <v>113</v>
      </c>
      <c r="AQ18" s="9"/>
      <c r="AU18" t="s">
        <v>113</v>
      </c>
      <c r="AW18" s="9"/>
      <c r="BA18" t="s">
        <v>113</v>
      </c>
      <c r="BC18" s="9"/>
      <c r="BG18" t="s">
        <v>113</v>
      </c>
      <c r="BI18" s="9"/>
      <c r="BM18" t="s">
        <v>113</v>
      </c>
      <c r="BO18" s="9"/>
      <c r="BS18" t="s">
        <v>113</v>
      </c>
      <c r="BU18" s="9"/>
      <c r="BY18" t="s">
        <v>113</v>
      </c>
      <c r="CA18" s="9"/>
      <c r="CE18" t="s">
        <v>113</v>
      </c>
      <c r="CG18" s="9"/>
      <c r="CK18" t="s">
        <v>113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0</v>
      </c>
      <c r="G20" s="9"/>
      <c r="K20" t="s">
        <v>114</v>
      </c>
      <c r="L20" s="17">
        <f>SUM(L16:L19)</f>
        <v>0</v>
      </c>
      <c r="M20" s="9"/>
      <c r="Q20" t="s">
        <v>114</v>
      </c>
      <c r="R20" s="17">
        <f>SUM(R16:R19)</f>
        <v>0</v>
      </c>
      <c r="S20" s="9"/>
      <c r="W20" t="s">
        <v>114</v>
      </c>
      <c r="X20" s="17">
        <f>SUM(X16:X19)</f>
        <v>0</v>
      </c>
      <c r="Y20" s="9"/>
      <c r="AC20" t="s">
        <v>114</v>
      </c>
      <c r="AD20" s="17">
        <f>SUM(AD16:AD19)</f>
        <v>0</v>
      </c>
      <c r="AE20" s="9"/>
      <c r="AI20" t="s">
        <v>114</v>
      </c>
      <c r="AJ20" s="17">
        <f>SUM(AJ16:AJ19)</f>
        <v>0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0</v>
      </c>
      <c r="BC20" s="9"/>
      <c r="BG20" t="s">
        <v>114</v>
      </c>
      <c r="BH20" s="17">
        <f>SUM(BH16:BH19)</f>
        <v>0</v>
      </c>
      <c r="BI20" s="9"/>
      <c r="BM20" t="s">
        <v>114</v>
      </c>
      <c r="BN20" s="17">
        <f>SUM(BN16:BN19)</f>
        <v>0</v>
      </c>
      <c r="BO20" s="9"/>
      <c r="BS20" t="s">
        <v>114</v>
      </c>
      <c r="BT20" s="17">
        <f>SUM(BT16:BT19)</f>
        <v>0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17">
        <f>SUM(CF16:CF19)</f>
        <v>0</v>
      </c>
      <c r="CG20" s="9"/>
      <c r="CK20" t="s">
        <v>114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 t="e">
        <f>AVERAGE(J7,AB7,AN7,BF7,BR7)</f>
        <v>#DIV/0!</v>
      </c>
      <c r="K29" s="40">
        <f>MIN(J7,AB7,AN7,BF7,BR7)</f>
        <v>0</v>
      </c>
      <c r="L29" s="2">
        <f>MAX(J7,AB7,AN7,BF7,BR7)</f>
        <v>0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 t="e">
        <f t="shared" ref="J30:J37" si="47">AVERAGE(J8,AB8,AN8,BF8,BR8)</f>
        <v>#DIV/0!</v>
      </c>
      <c r="K30" s="40">
        <f t="shared" ref="K30:K37" si="48">MIN(J8,AB8,AN8,BF8,BR8)</f>
        <v>0</v>
      </c>
      <c r="L30" s="2">
        <f t="shared" ref="L30:L37" si="49">MAX(J8,AB8,AN8,BF8,BR8)</f>
        <v>0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 t="e">
        <f t="shared" si="47"/>
        <v>#DIV/0!</v>
      </c>
      <c r="K31" s="40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 t="e">
        <f t="shared" si="47"/>
        <v>#DIV/0!</v>
      </c>
      <c r="K32" s="40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 t="e">
        <f t="shared" si="47"/>
        <v>#DIV/0!</v>
      </c>
      <c r="K33" s="40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 t="e">
        <f t="shared" si="47"/>
        <v>#DIV/0!</v>
      </c>
      <c r="K34" s="40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 t="e">
        <f t="shared" si="47"/>
        <v>#DIV/0!</v>
      </c>
      <c r="K35" s="40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 t="e">
        <f t="shared" si="47"/>
        <v>#DIV/0!</v>
      </c>
      <c r="K36" s="40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 t="e">
        <f t="shared" si="47"/>
        <v>#DIV/0!</v>
      </c>
      <c r="K37" s="40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118</v>
      </c>
      <c r="J38" s="37" t="e">
        <f>SUM(J29:J37)</f>
        <v>#DIV/0!</v>
      </c>
      <c r="K38" s="37">
        <f>SUM(K29:K37)</f>
        <v>0</v>
      </c>
      <c r="L38" s="37">
        <f>SUM(L29:L37)</f>
        <v>0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123" t="e">
        <f>AVERAGE(D7,P7,V7,AH7,AT7)</f>
        <v>#DIV/0!</v>
      </c>
      <c r="K40" s="123">
        <f>MIN(D7,P7,V7,AH7,AT7)</f>
        <v>0</v>
      </c>
      <c r="L40" s="2">
        <f>MAX(D7,P7,V7,AH7,AT7)</f>
        <v>0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123" t="e">
        <f t="shared" ref="J41:J48" si="50">AVERAGE(D8,P8,V8,AH8,AT8)</f>
        <v>#DIV/0!</v>
      </c>
      <c r="K41" s="123">
        <f t="shared" ref="K41:K48" si="51">MIN(D8,P8,V8,AH8,AT8)</f>
        <v>0</v>
      </c>
      <c r="L41" s="2">
        <f t="shared" ref="L41:L48" si="52">MAX(D8,P8,V8,AH8,AT8)</f>
        <v>0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123" t="e">
        <f t="shared" si="50"/>
        <v>#DIV/0!</v>
      </c>
      <c r="K42" s="123">
        <f t="shared" si="51"/>
        <v>0</v>
      </c>
      <c r="L42" s="2">
        <f t="shared" si="52"/>
        <v>0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123" t="e">
        <f t="shared" si="50"/>
        <v>#DIV/0!</v>
      </c>
      <c r="K43" s="123">
        <f t="shared" si="51"/>
        <v>0</v>
      </c>
      <c r="L43" s="2">
        <f t="shared" si="52"/>
        <v>0</v>
      </c>
      <c r="M43" s="20"/>
    </row>
    <row r="44" spans="1:18" x14ac:dyDescent="0.2">
      <c r="A44" s="20"/>
      <c r="B44" t="s">
        <v>38</v>
      </c>
      <c r="C44" s="2">
        <f>SUM(C29:C43)</f>
        <v>0</v>
      </c>
      <c r="D44" s="2">
        <f>SUM(D29:D43)</f>
        <v>0</v>
      </c>
      <c r="E44" s="25">
        <f>SUM(E29:E43)</f>
        <v>0</v>
      </c>
      <c r="F44" s="2">
        <f>SUM(F29:F43)</f>
        <v>0</v>
      </c>
      <c r="G44" s="20"/>
      <c r="I44" s="35">
        <v>14</v>
      </c>
      <c r="J44" s="123" t="e">
        <f t="shared" si="50"/>
        <v>#DIV/0!</v>
      </c>
      <c r="K44" s="123">
        <f t="shared" si="51"/>
        <v>0</v>
      </c>
      <c r="L44" s="2">
        <f t="shared" si="52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 t="e">
        <f t="shared" si="50"/>
        <v>#DIV/0!</v>
      </c>
      <c r="K45" s="123">
        <f t="shared" si="51"/>
        <v>0</v>
      </c>
      <c r="L45" s="2">
        <f t="shared" si="52"/>
        <v>0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 t="e">
        <f t="shared" si="50"/>
        <v>#DIV/0!</v>
      </c>
      <c r="K46" s="123">
        <f t="shared" si="51"/>
        <v>0</v>
      </c>
      <c r="L46" s="2">
        <f t="shared" si="52"/>
        <v>0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 t="e">
        <f t="shared" si="50"/>
        <v>#DIV/0!</v>
      </c>
      <c r="K47" s="123">
        <f t="shared" si="51"/>
        <v>0</v>
      </c>
      <c r="L47" s="2">
        <f t="shared" si="52"/>
        <v>0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 t="e">
        <f t="shared" si="50"/>
        <v>#DIV/0!</v>
      </c>
      <c r="K48" s="123">
        <f t="shared" si="51"/>
        <v>0</v>
      </c>
      <c r="L48" s="2">
        <f t="shared" si="52"/>
        <v>0</v>
      </c>
      <c r="M48" s="20"/>
      <c r="R48" s="2"/>
    </row>
    <row r="49" spans="1:18" x14ac:dyDescent="0.2">
      <c r="A49" s="20"/>
      <c r="B49" t="s">
        <v>30</v>
      </c>
      <c r="C49" s="25">
        <f t="shared" si="53"/>
        <v>0</v>
      </c>
      <c r="G49" s="20"/>
      <c r="I49" s="36" t="s">
        <v>120</v>
      </c>
      <c r="J49" s="37" t="e">
        <f>SUM(J40:J48)</f>
        <v>#DIV/0!</v>
      </c>
      <c r="K49" s="37">
        <f>SUM(K40:K48)</f>
        <v>0</v>
      </c>
      <c r="L49" s="37">
        <f>SUM(L40:L48)</f>
        <v>0</v>
      </c>
      <c r="M49" s="20"/>
      <c r="R49" s="2"/>
    </row>
    <row r="50" spans="1:18" x14ac:dyDescent="0.2">
      <c r="A50" s="20"/>
      <c r="B50" t="s">
        <v>121</v>
      </c>
      <c r="C50" s="25">
        <f t="shared" si="53"/>
        <v>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3"/>
        <v>0</v>
      </c>
      <c r="G51" s="20"/>
      <c r="R51" s="2"/>
    </row>
    <row r="52" spans="1:18" x14ac:dyDescent="0.2">
      <c r="A52" s="20"/>
      <c r="B52" t="s">
        <v>12</v>
      </c>
      <c r="C52" s="25">
        <f t="shared" si="53"/>
        <v>0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0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0</v>
      </c>
      <c r="E56" s="31" t="str">
        <f t="shared" ref="E56:E64" si="55">IF(D56&lt;&gt;0,IF((D56-C56)=-1,"Birdie",IF((D56-C56)=-2,"Eagle",IF((D56-C56)=0,"Par",IF((D56-C56)=1,"bogey",IF((D56-C56)=2,"Double bogey","Other"))))),"  ")</f>
        <v xml:space="preserve">  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0</v>
      </c>
      <c r="E57" s="31" t="str">
        <f t="shared" si="55"/>
        <v xml:space="preserve">  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0</v>
      </c>
      <c r="E58" s="31" t="str">
        <f t="shared" si="55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0</v>
      </c>
      <c r="E59" s="31" t="str">
        <f t="shared" si="55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0</v>
      </c>
      <c r="E60" s="31" t="str">
        <f t="shared" si="55"/>
        <v xml:space="preserve">  </v>
      </c>
      <c r="H60" t="s">
        <v>125</v>
      </c>
      <c r="I60" s="25">
        <f>COUNTIF(E56:E64,"bogey")</f>
        <v>0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0</v>
      </c>
      <c r="E61" s="31" t="str">
        <f t="shared" si="55"/>
        <v xml:space="preserve">  </v>
      </c>
      <c r="H61" t="s">
        <v>126</v>
      </c>
      <c r="I61" s="25">
        <f>COUNTIF(E56:E64,"Double bogey")</f>
        <v>0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0</v>
      </c>
      <c r="E62" s="31" t="str">
        <f t="shared" si="55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0</v>
      </c>
      <c r="E63" s="31" t="str">
        <f t="shared" si="55"/>
        <v xml:space="preserve">  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0</v>
      </c>
      <c r="E64" s="31" t="str">
        <f t="shared" si="55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0</v>
      </c>
      <c r="E67" s="31" t="str">
        <f t="shared" ref="E67:E75" si="57">IF(D67&lt;&gt;0,IF((D67-C67)=-1,"Birdie",IF((D67-C67)=-2,"Eagle",IF((D67-C67)=0,"Par",IF((D67-C67)=1,"bogey",IF((D67-C67)=2,"Double bogey","Other"))))),"  ")</f>
        <v xml:space="preserve">  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0</v>
      </c>
      <c r="E68" s="31" t="str">
        <f t="shared" si="57"/>
        <v xml:space="preserve">  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0</v>
      </c>
      <c r="E69" s="31" t="str">
        <f t="shared" si="57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0</v>
      </c>
      <c r="E70" s="31" t="str">
        <f t="shared" si="57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0</v>
      </c>
      <c r="E71" s="31" t="str">
        <f t="shared" si="57"/>
        <v xml:space="preserve">  </v>
      </c>
      <c r="H71" t="s">
        <v>125</v>
      </c>
      <c r="I71" s="25">
        <f>COUNTIF(E67:E75,"bogey")</f>
        <v>0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0</v>
      </c>
      <c r="E72" s="31" t="str">
        <f t="shared" si="57"/>
        <v xml:space="preserve">  </v>
      </c>
      <c r="H72" t="s">
        <v>126</v>
      </c>
      <c r="I72" s="25">
        <f>COUNTIF(E67:E75,"Double bogey")</f>
        <v>0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0</v>
      </c>
      <c r="E73" s="31" t="str">
        <f t="shared" si="57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0</v>
      </c>
      <c r="E74" s="31" t="str">
        <f t="shared" si="57"/>
        <v xml:space="preserve">  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0</v>
      </c>
      <c r="E75" s="31" t="str">
        <f t="shared" si="57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0</v>
      </c>
      <c r="E78" s="31" t="str">
        <f t="shared" ref="E78:E86" si="59">IF(D78&lt;&gt;0,IF((D78-C78)=-1,"Birdie",IF((D78-C78)=-2,"Eagle",IF((D78-C78)=0,"Par",IF((D78-C78)=1,"bogey",IF((D78-C78)=2,"Double bogey","Other"))))),"  ")</f>
        <v xml:space="preserve">  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0</v>
      </c>
      <c r="E79" s="31" t="str">
        <f t="shared" si="59"/>
        <v xml:space="preserve">  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0</v>
      </c>
      <c r="E80" s="31" t="str">
        <f t="shared" si="59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0</v>
      </c>
      <c r="E81" s="31" t="str">
        <f t="shared" si="59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0</v>
      </c>
      <c r="E82" s="31" t="str">
        <f t="shared" si="59"/>
        <v xml:space="preserve">  </v>
      </c>
      <c r="H82" t="s">
        <v>125</v>
      </c>
      <c r="I82" s="25">
        <f>COUNTIF(E78:E86,"bogey")</f>
        <v>0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0</v>
      </c>
      <c r="E83" s="31" t="str">
        <f t="shared" si="59"/>
        <v xml:space="preserve">  </v>
      </c>
      <c r="H83" t="s">
        <v>126</v>
      </c>
      <c r="I83" s="25">
        <f>COUNTIF(E78:E86,"Double bogey")</f>
        <v>0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0</v>
      </c>
      <c r="E84" s="31" t="str">
        <f t="shared" si="59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0</v>
      </c>
      <c r="E85" s="31" t="str">
        <f t="shared" si="59"/>
        <v xml:space="preserve">  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0</v>
      </c>
      <c r="E86" s="31" t="str">
        <f t="shared" si="59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0</v>
      </c>
      <c r="E89" s="31" t="str">
        <f t="shared" ref="E89:E97" si="61">IF(D89&lt;&gt;0,IF((D89-C89)=-1,"Birdie",IF((D89-C89)=-2,"Eagle",IF((D89-C89)=0,"Par",IF((D89-C89)=1,"bogey",IF((D89-C89)=2,"Double bogey","Other"))))),"  ")</f>
        <v xml:space="preserve">  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0</v>
      </c>
      <c r="E90" s="31" t="str">
        <f t="shared" si="61"/>
        <v xml:space="preserve">  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0</v>
      </c>
      <c r="E91" s="31" t="str">
        <f t="shared" si="61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0</v>
      </c>
      <c r="E92" s="31" t="str">
        <f t="shared" si="61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0</v>
      </c>
      <c r="E93" s="31" t="str">
        <f t="shared" si="61"/>
        <v xml:space="preserve">  </v>
      </c>
      <c r="H93" t="s">
        <v>125</v>
      </c>
      <c r="I93" s="25">
        <f>COUNTIF(E89:E97,"bogey")</f>
        <v>0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0</v>
      </c>
      <c r="E94" s="31" t="str">
        <f t="shared" si="61"/>
        <v xml:space="preserve">  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0</v>
      </c>
      <c r="E95" s="31" t="str">
        <f t="shared" si="61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0</v>
      </c>
      <c r="E96" s="31" t="str">
        <f t="shared" si="61"/>
        <v xml:space="preserve">  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0</v>
      </c>
      <c r="E97" s="31" t="str">
        <f t="shared" si="61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0</v>
      </c>
      <c r="E100" s="31" t="str">
        <f t="shared" ref="E100:E108" si="63">IF(D100&lt;&gt;0,IF((D100-C100)=-1,"Birdie",IF((D100-C100)=-2,"Eagle",IF((D100-C100)=0,"Par",IF((D100-C100)=1,"bogey",IF((D100-C100)=2,"Double bogey","Other"))))),"  ")</f>
        <v xml:space="preserve">  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0</v>
      </c>
      <c r="E101" s="31" t="str">
        <f t="shared" si="63"/>
        <v xml:space="preserve">  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0</v>
      </c>
      <c r="E102" s="31" t="str">
        <f t="shared" si="63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0</v>
      </c>
      <c r="E103" s="31" t="str">
        <f t="shared" si="63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0</v>
      </c>
      <c r="E104" s="31" t="str">
        <f t="shared" si="63"/>
        <v xml:space="preserve">  </v>
      </c>
      <c r="H104" t="s">
        <v>125</v>
      </c>
      <c r="I104" s="25">
        <f>COUNTIF(E100:E108,"bogey")</f>
        <v>0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0</v>
      </c>
      <c r="E105" s="31" t="str">
        <f t="shared" si="63"/>
        <v xml:space="preserve">  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0</v>
      </c>
      <c r="E106" s="31" t="str">
        <f t="shared" si="63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0</v>
      </c>
      <c r="E107" s="31" t="str">
        <f t="shared" si="63"/>
        <v xml:space="preserve">  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0</v>
      </c>
      <c r="E108" s="31" t="str">
        <f t="shared" si="63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0</v>
      </c>
      <c r="E111" s="31" t="str">
        <f t="shared" ref="E111:E119" si="65">IF(D111&lt;&gt;0,IF((D111-C111)=-1,"Birdie",IF((D111-C111)=-2,"Eagle",IF((D111-C111)=0,"Par",IF((D111-C111)=1,"bogey",IF((D111-C111)=2,"Double bogey","Other"))))),"  ")</f>
        <v xml:space="preserve">  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0</v>
      </c>
      <c r="E112" s="31" t="str">
        <f t="shared" si="65"/>
        <v xml:space="preserve">  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0</v>
      </c>
      <c r="E113" s="31" t="str">
        <f t="shared" si="65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0</v>
      </c>
      <c r="E114" s="31" t="str">
        <f t="shared" si="65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0</v>
      </c>
      <c r="E115" s="31" t="str">
        <f t="shared" si="65"/>
        <v xml:space="preserve">  </v>
      </c>
      <c r="H115" t="s">
        <v>125</v>
      </c>
      <c r="I115" s="25">
        <f>COUNTIF(E111:E119,"bogey")</f>
        <v>0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0</v>
      </c>
      <c r="E116" s="31" t="str">
        <f t="shared" si="65"/>
        <v xml:space="preserve">  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0</v>
      </c>
      <c r="E117" s="31" t="str">
        <f t="shared" si="65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0</v>
      </c>
      <c r="E118" s="31" t="str">
        <f t="shared" si="65"/>
        <v xml:space="preserve">  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0</v>
      </c>
      <c r="E119" s="31" t="str">
        <f t="shared" si="65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0</v>
      </c>
      <c r="E122" s="31" t="str">
        <f t="shared" ref="E122:E130" si="67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0</v>
      </c>
      <c r="E123" s="31" t="str">
        <f t="shared" si="67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0</v>
      </c>
      <c r="E124" s="31" t="str">
        <f t="shared" si="67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0</v>
      </c>
      <c r="E125" s="31" t="str">
        <f t="shared" si="67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0</v>
      </c>
      <c r="E126" s="31" t="str">
        <f t="shared" si="67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0</v>
      </c>
      <c r="E127" s="31" t="str">
        <f t="shared" si="67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0</v>
      </c>
      <c r="E128" s="31" t="str">
        <f t="shared" si="67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0</v>
      </c>
      <c r="E129" s="31" t="str">
        <f t="shared" si="67"/>
        <v xml:space="preserve">  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0</v>
      </c>
      <c r="E130" s="31" t="str">
        <f t="shared" si="67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0</v>
      </c>
      <c r="E133" s="31" t="str">
        <f t="shared" ref="E133:E141" si="69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0</v>
      </c>
      <c r="E134" s="31" t="str">
        <f t="shared" si="69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0</v>
      </c>
      <c r="E135" s="31" t="str">
        <f t="shared" si="69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0</v>
      </c>
      <c r="E136" s="31" t="str">
        <f t="shared" si="69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0</v>
      </c>
      <c r="E137" s="31" t="str">
        <f t="shared" si="69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0</v>
      </c>
      <c r="E138" s="31" t="str">
        <f t="shared" si="69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0</v>
      </c>
      <c r="E139" s="31" t="str">
        <f t="shared" si="69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0</v>
      </c>
      <c r="E140" s="31" t="str">
        <f t="shared" si="69"/>
        <v xml:space="preserve">  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0</v>
      </c>
      <c r="E141" s="31" t="str">
        <f t="shared" si="69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0</v>
      </c>
      <c r="E144" s="31" t="str">
        <f t="shared" ref="E144:E152" si="71">IF(D144&lt;&gt;0,IF((D144-C144)=-1,"Birdie",IF((D144-C144)=-2,"Eagle",IF((D144-C144)=0,"Par",IF((D144-C144)=1,"bogey",IF((D144-C144)=2,"Double bogey","Other"))))),"  ")</f>
        <v xml:space="preserve">  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0</v>
      </c>
      <c r="E145" s="31" t="str">
        <f t="shared" si="71"/>
        <v xml:space="preserve">  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0</v>
      </c>
      <c r="E146" s="31" t="str">
        <f t="shared" si="71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0</v>
      </c>
      <c r="E147" s="31" t="str">
        <f t="shared" si="71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0</v>
      </c>
      <c r="E148" s="31" t="str">
        <f t="shared" si="71"/>
        <v xml:space="preserve">  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0</v>
      </c>
      <c r="E149" s="31" t="str">
        <f t="shared" si="71"/>
        <v xml:space="preserve">  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0</v>
      </c>
      <c r="E150" s="31" t="str">
        <f t="shared" si="71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0</v>
      </c>
      <c r="E151" s="31" t="str">
        <f t="shared" si="71"/>
        <v xml:space="preserve">  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0</v>
      </c>
      <c r="E152" s="31" t="str">
        <f t="shared" si="71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0</v>
      </c>
      <c r="E155" s="31" t="str">
        <f t="shared" ref="E155:E163" si="73">IF(D155&lt;&gt;0,IF((D155-C155)=-1,"Birdie",IF((D155-C155)=-2,"Eagle",IF((D155-C155)=0,"Par",IF((D155-C155)=1,"bogey",IF((D155-C155)=2,"Double bogey","Other"))))),"  ")</f>
        <v xml:space="preserve">  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0</v>
      </c>
      <c r="E156" s="31" t="str">
        <f t="shared" si="73"/>
        <v xml:space="preserve">  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0</v>
      </c>
      <c r="E157" s="31" t="str">
        <f t="shared" si="73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0</v>
      </c>
      <c r="E158" s="31" t="str">
        <f t="shared" si="73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0</v>
      </c>
      <c r="E159" s="31" t="str">
        <f t="shared" si="73"/>
        <v xml:space="preserve">  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0</v>
      </c>
      <c r="E160" s="31" t="str">
        <f t="shared" si="73"/>
        <v xml:space="preserve">  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0</v>
      </c>
      <c r="E161" s="31" t="str">
        <f t="shared" si="73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0</v>
      </c>
      <c r="E162" s="31" t="str">
        <f t="shared" si="73"/>
        <v xml:space="preserve">  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0</v>
      </c>
      <c r="E163" s="31" t="str">
        <f t="shared" si="73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0</v>
      </c>
      <c r="E166" s="31" t="str">
        <f t="shared" ref="E166:E174" si="75">IF(D166&lt;&gt;0,IF((D166-C166)=-1,"Birdie",IF((D166-C166)=-2,"Eagle",IF((D166-C166)=0,"Par",IF((D166-C166)=1,"bogey",IF((D166-C166)=2,"Double bogey","Other"))))),"  ")</f>
        <v xml:space="preserve">  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0</v>
      </c>
      <c r="E167" s="31" t="str">
        <f t="shared" si="75"/>
        <v xml:space="preserve">  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0</v>
      </c>
      <c r="E168" s="31" t="str">
        <f t="shared" si="75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0</v>
      </c>
      <c r="E169" s="31" t="str">
        <f t="shared" si="75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0</v>
      </c>
      <c r="E170" s="31" t="str">
        <f t="shared" si="75"/>
        <v xml:space="preserve">  </v>
      </c>
      <c r="H170" t="s">
        <v>125</v>
      </c>
      <c r="I170" s="25">
        <f>COUNTIF(E166:E174,"bogey")</f>
        <v>0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0</v>
      </c>
      <c r="E171" s="31" t="str">
        <f t="shared" si="75"/>
        <v xml:space="preserve">  </v>
      </c>
      <c r="H171" t="s">
        <v>126</v>
      </c>
      <c r="I171" s="25">
        <f>COUNTIF(E166:E174,"Double bogey")</f>
        <v>0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0</v>
      </c>
      <c r="E172" s="31" t="str">
        <f t="shared" si="75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0</v>
      </c>
      <c r="E173" s="31" t="str">
        <f t="shared" si="75"/>
        <v xml:space="preserve">  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0</v>
      </c>
      <c r="E174" s="31" t="str">
        <f t="shared" si="75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0</v>
      </c>
      <c r="E177" s="31" t="str">
        <f t="shared" ref="E177:E185" si="77">IF(D177&lt;&gt;0,IF((D177-C177)=-1,"Birdie",IF((D177-C177)=-2,"Eagle",IF((D177-C177)=0,"Par",IF((D177-C177)=1,"bogey",IF((D177-C177)=2,"Double bogey","Other"))))),"  ")</f>
        <v xml:space="preserve">  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0</v>
      </c>
      <c r="E178" s="31" t="str">
        <f t="shared" si="77"/>
        <v xml:space="preserve">  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0</v>
      </c>
      <c r="E179" s="31" t="str">
        <f t="shared" si="77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0</v>
      </c>
      <c r="E180" s="31" t="str">
        <f t="shared" si="77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0</v>
      </c>
      <c r="E181" s="31" t="str">
        <f t="shared" si="77"/>
        <v xml:space="preserve">  </v>
      </c>
      <c r="H181" t="s">
        <v>125</v>
      </c>
      <c r="I181" s="25">
        <f>COUNTIF(E177:E185,"bogey")</f>
        <v>0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0</v>
      </c>
      <c r="E182" s="31" t="str">
        <f t="shared" si="77"/>
        <v xml:space="preserve">  </v>
      </c>
      <c r="H182" t="s">
        <v>126</v>
      </c>
      <c r="I182" s="25">
        <f>COUNTIF(E177:E185,"Double bogey")</f>
        <v>0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0</v>
      </c>
      <c r="E183" s="31" t="str">
        <f t="shared" si="77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0</v>
      </c>
      <c r="E184" s="31" t="str">
        <f t="shared" si="77"/>
        <v xml:space="preserve">  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0</v>
      </c>
      <c r="E185" s="31" t="str">
        <f t="shared" si="77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0</v>
      </c>
      <c r="E188" s="31" t="str">
        <f t="shared" ref="E188:E196" si="79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0</v>
      </c>
      <c r="E189" s="31" t="str">
        <f t="shared" si="79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0</v>
      </c>
      <c r="E190" s="31" t="str">
        <f t="shared" si="79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0</v>
      </c>
      <c r="E191" s="31" t="str">
        <f t="shared" si="79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0</v>
      </c>
      <c r="E192" s="31" t="str">
        <f t="shared" si="79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0</v>
      </c>
      <c r="E193" s="31" t="str">
        <f t="shared" si="79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0</v>
      </c>
      <c r="E194" s="31" t="str">
        <f t="shared" si="79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0</v>
      </c>
      <c r="E195" s="31" t="str">
        <f t="shared" si="79"/>
        <v xml:space="preserve">  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0</v>
      </c>
      <c r="E196" s="31" t="str">
        <f t="shared" si="79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0</v>
      </c>
      <c r="E199" s="31" t="str">
        <f t="shared" ref="E199:E207" si="81">IF(D199&lt;&gt;0,IF((D199-C199)=-1,"Birdie",IF((D199-C199)=-2,"Eagle",IF((D199-C199)=0,"Par",IF((D199-C199)=1,"bogey",IF((D199-C199)=2,"Double bogey","Other"))))),"  ")</f>
        <v xml:space="preserve">  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0</v>
      </c>
      <c r="E200" s="31" t="str">
        <f t="shared" si="81"/>
        <v xml:space="preserve">  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0</v>
      </c>
      <c r="E201" s="31" t="str">
        <f t="shared" si="81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0</v>
      </c>
      <c r="E202" s="31" t="str">
        <f t="shared" si="81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0</v>
      </c>
      <c r="E203" s="31" t="str">
        <f t="shared" si="81"/>
        <v xml:space="preserve">  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0</v>
      </c>
      <c r="E204" s="31" t="str">
        <f t="shared" si="81"/>
        <v xml:space="preserve">  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0</v>
      </c>
      <c r="E205" s="31" t="str">
        <f t="shared" si="81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0</v>
      </c>
      <c r="E206" s="31" t="str">
        <f t="shared" si="81"/>
        <v xml:space="preserve">  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0</v>
      </c>
      <c r="E207" s="31" t="str">
        <f t="shared" si="81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0</v>
      </c>
      <c r="E210" s="31" t="str">
        <f t="shared" ref="E210:E218" si="83">IF(D210&lt;&gt;0,IF((D210-C210)=-1,"Birdie",IF((D210-C210)=-2,"Eagle",IF((D210-C210)=0,"Par",IF((D210-C210)=1,"bogey",IF((D210-C210)=2,"Double bogey","Other"))))),"  ")</f>
        <v xml:space="preserve">  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0</v>
      </c>
      <c r="E211" s="31" t="str">
        <f t="shared" si="83"/>
        <v xml:space="preserve">  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0</v>
      </c>
      <c r="E212" s="31" t="str">
        <f t="shared" si="83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0</v>
      </c>
      <c r="E213" s="31" t="str">
        <f t="shared" si="83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0</v>
      </c>
      <c r="E214" s="31" t="str">
        <f t="shared" si="83"/>
        <v xml:space="preserve">  </v>
      </c>
      <c r="H214" t="s">
        <v>125</v>
      </c>
      <c r="I214" s="25">
        <f>COUNTIF(E210:E218,"bogey")</f>
        <v>0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0</v>
      </c>
      <c r="E215" s="31" t="str">
        <f t="shared" si="83"/>
        <v xml:space="preserve">  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0</v>
      </c>
      <c r="E216" s="31" t="str">
        <f t="shared" si="83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0</v>
      </c>
      <c r="E217" s="31" t="str">
        <f t="shared" si="83"/>
        <v xml:space="preserve">  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0</v>
      </c>
      <c r="E218" s="31" t="str">
        <f t="shared" si="83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E38B0-D7C9-4EA9-8E01-E59D08179587}">
  <dimension ref="A1:CN218"/>
  <sheetViews>
    <sheetView topLeftCell="A25" workbookViewId="0">
      <selection activeCell="A29" sqref="A2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175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10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>
        <v>5</v>
      </c>
      <c r="BM7" s="15">
        <f t="shared" ref="BM7:BM15" si="21">IF((BL7-BK7)&gt;3,BK7+3,BL7)</f>
        <v>5</v>
      </c>
      <c r="BN7" s="2">
        <v>0.5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6</v>
      </c>
      <c r="BS7" s="15">
        <f t="shared" ref="BS7:BS15" si="23">IF((BR7-BQ7)&gt;3,BQ7+3,BR7)</f>
        <v>6</v>
      </c>
      <c r="BT7" s="2"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11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>
        <v>6</v>
      </c>
      <c r="BM8" s="15">
        <f t="shared" si="21"/>
        <v>6</v>
      </c>
      <c r="BN8" s="2"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4</v>
      </c>
      <c r="BS8" s="15">
        <f t="shared" si="23"/>
        <v>4</v>
      </c>
      <c r="BT8" s="2">
        <v>1</v>
      </c>
      <c r="BU8" s="9"/>
      <c r="BV8" s="16">
        <f t="shared" ref="BV8:BV15" si="42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2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11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12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3</v>
      </c>
      <c r="BL9" s="15">
        <v>3</v>
      </c>
      <c r="BM9" s="15">
        <f t="shared" si="21"/>
        <v>3</v>
      </c>
      <c r="BN9" s="2">
        <v>0.5</v>
      </c>
      <c r="BO9" s="9"/>
      <c r="BP9" s="16">
        <f t="shared" si="41"/>
        <v>3</v>
      </c>
      <c r="BQ9" s="15">
        <f t="shared" si="22"/>
        <v>4</v>
      </c>
      <c r="BR9" s="15">
        <v>5</v>
      </c>
      <c r="BS9" s="15">
        <f t="shared" si="23"/>
        <v>5</v>
      </c>
      <c r="BT9" s="2">
        <v>1</v>
      </c>
      <c r="BU9" s="9"/>
      <c r="BV9" s="16">
        <f t="shared" si="42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3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12</v>
      </c>
      <c r="CI9" s="15">
        <f t="shared" si="28"/>
        <v>3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13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4</v>
      </c>
      <c r="BL10" s="15">
        <v>6</v>
      </c>
      <c r="BM10" s="15">
        <f t="shared" si="21"/>
        <v>6</v>
      </c>
      <c r="BN10" s="2">
        <v>0</v>
      </c>
      <c r="BO10" s="9"/>
      <c r="BP10" s="16">
        <f t="shared" si="41"/>
        <v>4</v>
      </c>
      <c r="BQ10" s="15">
        <f t="shared" si="22"/>
        <v>4</v>
      </c>
      <c r="BR10" s="15">
        <v>5</v>
      </c>
      <c r="BS10" s="15">
        <f t="shared" si="23"/>
        <v>5</v>
      </c>
      <c r="BT10" s="2">
        <v>0</v>
      </c>
      <c r="BU10" s="9"/>
      <c r="BV10" s="16">
        <f t="shared" si="42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4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13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14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3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>
        <v>5</v>
      </c>
      <c r="BM11" s="15">
        <f t="shared" si="21"/>
        <v>5</v>
      </c>
      <c r="BN11" s="2">
        <v>0.5</v>
      </c>
      <c r="BO11" s="9"/>
      <c r="BP11" s="16">
        <f t="shared" si="41"/>
        <v>5</v>
      </c>
      <c r="BQ11" s="15">
        <f t="shared" si="22"/>
        <v>3</v>
      </c>
      <c r="BR11" s="15">
        <v>4</v>
      </c>
      <c r="BS11" s="15">
        <f t="shared" si="23"/>
        <v>4</v>
      </c>
      <c r="BT11" s="2">
        <v>1</v>
      </c>
      <c r="BU11" s="9"/>
      <c r="BV11" s="16">
        <f t="shared" si="42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5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14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15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4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>
        <v>6</v>
      </c>
      <c r="BM12" s="15">
        <f t="shared" si="21"/>
        <v>6</v>
      </c>
      <c r="BN12" s="2">
        <v>0</v>
      </c>
      <c r="BO12" s="9"/>
      <c r="BP12" s="16">
        <f t="shared" si="41"/>
        <v>6</v>
      </c>
      <c r="BQ12" s="15">
        <f t="shared" si="22"/>
        <v>4</v>
      </c>
      <c r="BR12" s="15">
        <v>7</v>
      </c>
      <c r="BS12" s="15">
        <f t="shared" si="23"/>
        <v>7</v>
      </c>
      <c r="BT12" s="2">
        <v>0</v>
      </c>
      <c r="BU12" s="9"/>
      <c r="BV12" s="16">
        <f t="shared" si="42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6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15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16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5</v>
      </c>
      <c r="AH13" s="15"/>
      <c r="AI13" s="15">
        <f t="shared" si="11"/>
        <v>0</v>
      </c>
      <c r="AK13" s="9"/>
      <c r="AL13" s="16">
        <f t="shared" si="36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5</v>
      </c>
      <c r="BL13" s="15">
        <v>7</v>
      </c>
      <c r="BM13" s="15">
        <f t="shared" si="21"/>
        <v>7</v>
      </c>
      <c r="BN13" s="2">
        <v>0</v>
      </c>
      <c r="BO13" s="9"/>
      <c r="BP13" s="16">
        <f t="shared" si="41"/>
        <v>7</v>
      </c>
      <c r="BQ13" s="15">
        <f t="shared" si="22"/>
        <v>4</v>
      </c>
      <c r="BR13" s="15">
        <v>4</v>
      </c>
      <c r="BS13" s="15">
        <f t="shared" si="23"/>
        <v>4</v>
      </c>
      <c r="BT13" s="2">
        <v>1</v>
      </c>
      <c r="BU13" s="9"/>
      <c r="BV13" s="16">
        <f t="shared" si="42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3"/>
        <v>7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16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17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3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4</v>
      </c>
      <c r="BL14" s="15">
        <v>5</v>
      </c>
      <c r="BM14" s="15">
        <f t="shared" si="21"/>
        <v>5</v>
      </c>
      <c r="BN14" s="2">
        <v>0.5</v>
      </c>
      <c r="BO14" s="9"/>
      <c r="BP14" s="16">
        <f t="shared" si="41"/>
        <v>8</v>
      </c>
      <c r="BQ14" s="15">
        <f t="shared" si="22"/>
        <v>3</v>
      </c>
      <c r="BR14" s="15">
        <v>3</v>
      </c>
      <c r="BS14" s="15">
        <f t="shared" si="23"/>
        <v>3</v>
      </c>
      <c r="BT14" s="2">
        <v>0.5</v>
      </c>
      <c r="BU14" s="9"/>
      <c r="BV14" s="16">
        <f t="shared" si="42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8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17</v>
      </c>
      <c r="CI14" s="15">
        <f t="shared" si="28"/>
        <v>4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18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>
        <v>6</v>
      </c>
      <c r="BM15" s="15">
        <f t="shared" si="21"/>
        <v>6</v>
      </c>
      <c r="BN15" s="2">
        <v>1</v>
      </c>
      <c r="BO15" s="9"/>
      <c r="BP15" s="16">
        <f t="shared" si="41"/>
        <v>9</v>
      </c>
      <c r="BQ15" s="15">
        <f t="shared" si="22"/>
        <v>5</v>
      </c>
      <c r="BR15" s="15">
        <v>6</v>
      </c>
      <c r="BS15" s="15">
        <f t="shared" si="23"/>
        <v>6</v>
      </c>
      <c r="BT15" s="2">
        <v>1</v>
      </c>
      <c r="BU15" s="9"/>
      <c r="BV15" s="16">
        <f t="shared" si="42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9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18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36</v>
      </c>
      <c r="BL16" s="15">
        <f>SUM(BL7:BL15)</f>
        <v>49</v>
      </c>
      <c r="BM16" s="15">
        <f>SUM(BM7:BM15)</f>
        <v>49</v>
      </c>
      <c r="BN16" s="2">
        <f>SUM(BN7:BN15)</f>
        <v>3</v>
      </c>
      <c r="BO16" s="9"/>
      <c r="BP16" s="10" t="s">
        <v>38</v>
      </c>
      <c r="BQ16" s="15">
        <f>SUM(BQ7:BQ15)</f>
        <v>35</v>
      </c>
      <c r="BR16" s="15">
        <f>SUM(BR7:BR15)</f>
        <v>44</v>
      </c>
      <c r="BS16" s="15">
        <f>SUM(BS7:BS15)</f>
        <v>44</v>
      </c>
      <c r="BT16" s="2">
        <f>SUM(BT7:BT15)</f>
        <v>5.5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Y18" s="9"/>
      <c r="AC18" t="s">
        <v>113</v>
      </c>
      <c r="AE18" s="9"/>
      <c r="AI18" t="s">
        <v>113</v>
      </c>
      <c r="AK18" s="9"/>
      <c r="AO18" t="s">
        <v>113</v>
      </c>
      <c r="AQ18" s="9"/>
      <c r="AU18" t="s">
        <v>113</v>
      </c>
      <c r="AW18" s="9"/>
      <c r="BA18" t="s">
        <v>113</v>
      </c>
      <c r="BC18" s="9"/>
      <c r="BG18" t="s">
        <v>113</v>
      </c>
      <c r="BI18" s="9"/>
      <c r="BM18" t="s">
        <v>113</v>
      </c>
      <c r="BN18" s="2">
        <v>0</v>
      </c>
      <c r="BO18" s="9"/>
      <c r="BS18" t="s">
        <v>113</v>
      </c>
      <c r="BT18" s="2">
        <v>1</v>
      </c>
      <c r="BU18" s="9"/>
      <c r="BY18" t="s">
        <v>113</v>
      </c>
      <c r="CA18" s="9"/>
      <c r="CE18" t="s">
        <v>113</v>
      </c>
      <c r="CG18" s="9"/>
      <c r="CK18" t="s">
        <v>113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0</v>
      </c>
      <c r="G20" s="9"/>
      <c r="K20" t="s">
        <v>114</v>
      </c>
      <c r="L20" s="17">
        <f>SUM(L16:L19)</f>
        <v>0</v>
      </c>
      <c r="M20" s="9"/>
      <c r="Q20" t="s">
        <v>114</v>
      </c>
      <c r="R20" s="17">
        <f>SUM(R16:R19)</f>
        <v>0</v>
      </c>
      <c r="S20" s="9"/>
      <c r="W20" t="s">
        <v>114</v>
      </c>
      <c r="X20" s="17">
        <f>SUM(X16:X19)</f>
        <v>0</v>
      </c>
      <c r="Y20" s="9"/>
      <c r="AC20" t="s">
        <v>114</v>
      </c>
      <c r="AD20" s="17">
        <f>SUM(AD16:AD19)</f>
        <v>0</v>
      </c>
      <c r="AE20" s="9"/>
      <c r="AI20" t="s">
        <v>114</v>
      </c>
      <c r="AJ20" s="17">
        <f>SUM(AJ16:AJ19)</f>
        <v>0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0</v>
      </c>
      <c r="BC20" s="9"/>
      <c r="BG20" t="s">
        <v>114</v>
      </c>
      <c r="BH20" s="17">
        <f>SUM(BH16:BH19)</f>
        <v>0</v>
      </c>
      <c r="BI20" s="9"/>
      <c r="BM20" t="s">
        <v>114</v>
      </c>
      <c r="BN20" s="17">
        <f>SUM(BN16:BN19)</f>
        <v>3</v>
      </c>
      <c r="BO20" s="9"/>
      <c r="BS20" t="s">
        <v>114</v>
      </c>
      <c r="BT20" s="17">
        <f>SUM(BT16:BT19)</f>
        <v>6.5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17">
        <f>SUM(CF16:CF19)</f>
        <v>0</v>
      </c>
      <c r="CG20" s="9"/>
      <c r="CK20" t="s">
        <v>114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13</v>
      </c>
      <c r="BO22" s="9"/>
      <c r="BS22" t="s">
        <v>56</v>
      </c>
      <c r="BT22" s="2">
        <f>IF(BR16=0,0,BS16-BQ16)</f>
        <v>9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 t="str">
        <f>IF(BL16&lt;&gt;0,IF(BN16&gt;4.5,"W",IF(BN16=4.5,"T",IF(BN16&lt;4.5,"L"))),0)</f>
        <v>L</v>
      </c>
      <c r="BT24" s="19" t="str">
        <f>IF(BR16&lt;&gt;0,IF(BT16&gt;4.5,"W",IF(BT16=4.5,"T",IF(BT16&lt;4.5,"L"))),0)</f>
        <v>W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AVERAGE(J7,AB7,AN7,BF7,BR7)</f>
        <v>6</v>
      </c>
      <c r="K29" s="40">
        <f>MIN(J7,AB7,AN7,BF7,BR7)</f>
        <v>6</v>
      </c>
      <c r="L29" s="2">
        <f>MAX(J7,AB7,AN7,BF7,BR7)</f>
        <v>6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AVERAGE(J8,AB8,AN8,BF8,BR8)</f>
        <v>4</v>
      </c>
      <c r="K30" s="40">
        <f t="shared" ref="K30:K37" si="48">MIN(J8,AB8,AN8,BF8,BR8)</f>
        <v>4</v>
      </c>
      <c r="L30" s="2">
        <f t="shared" ref="L30:L37" si="49">MAX(J8,AB8,AN8,BF8,BR8)</f>
        <v>4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5</v>
      </c>
      <c r="K31" s="40">
        <f t="shared" si="48"/>
        <v>5</v>
      </c>
      <c r="L31" s="2">
        <f t="shared" si="49"/>
        <v>5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5</v>
      </c>
      <c r="K32" s="40">
        <f t="shared" si="48"/>
        <v>5</v>
      </c>
      <c r="L32" s="2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4</v>
      </c>
      <c r="K33" s="40">
        <f t="shared" si="48"/>
        <v>4</v>
      </c>
      <c r="L33" s="2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7</v>
      </c>
      <c r="K34" s="40">
        <f t="shared" si="48"/>
        <v>7</v>
      </c>
      <c r="L34" s="2">
        <f t="shared" si="49"/>
        <v>7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4</v>
      </c>
      <c r="K35" s="40">
        <f t="shared" si="48"/>
        <v>4</v>
      </c>
      <c r="L35" s="2">
        <f t="shared" si="49"/>
        <v>4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3</v>
      </c>
      <c r="K36" s="40">
        <f t="shared" si="48"/>
        <v>3</v>
      </c>
      <c r="L36" s="2">
        <f t="shared" si="49"/>
        <v>3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6</v>
      </c>
      <c r="K37" s="40">
        <f t="shared" si="48"/>
        <v>6</v>
      </c>
      <c r="L37" s="2">
        <f t="shared" si="49"/>
        <v>6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118</v>
      </c>
      <c r="J38" s="37">
        <f>SUM(J29:J37)</f>
        <v>44</v>
      </c>
      <c r="K38" s="37">
        <f>SUM(K29:K37)</f>
        <v>44</v>
      </c>
      <c r="L38" s="37">
        <f>SUM(L29:L37)</f>
        <v>44</v>
      </c>
      <c r="M38" s="20"/>
    </row>
    <row r="39" spans="1:18" x14ac:dyDescent="0.2">
      <c r="A39" s="20"/>
      <c r="B39" t="s">
        <v>50</v>
      </c>
      <c r="C39" s="2">
        <f>BN20</f>
        <v>3</v>
      </c>
      <c r="D39" s="2">
        <f t="shared" si="45"/>
        <v>3</v>
      </c>
      <c r="E39" s="25">
        <f>IF(BL16&gt;0,1,0)</f>
        <v>1</v>
      </c>
      <c r="F39" s="2">
        <f t="shared" si="46"/>
        <v>1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6.5</v>
      </c>
      <c r="D40" s="2">
        <f t="shared" si="45"/>
        <v>6.5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AVERAGE(D7,P7,V7,AH7,AZ7,BL7)</f>
        <v>5</v>
      </c>
      <c r="K40" s="123">
        <f>MIN(D7,P7,V7,AH7,AZ7,BL7)</f>
        <v>5</v>
      </c>
      <c r="L40" s="2">
        <f>MAX(D7,P7,V7,AH7,AZ7,BL7)</f>
        <v>5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123">
        <f t="shared" ref="J41:J48" si="50">AVERAGE(D8,P8,V8,AH8,AZ8,BL8)</f>
        <v>6</v>
      </c>
      <c r="K41" s="123">
        <f t="shared" ref="K41:K48" si="51">MIN(D8,P8,V8,AH8,AZ8,BL8)</f>
        <v>6</v>
      </c>
      <c r="L41" s="2">
        <f t="shared" ref="L41:L48" si="52">MAX(D8,P8,V8,AH8,AZ8,BL8)</f>
        <v>6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123">
        <f t="shared" si="50"/>
        <v>3</v>
      </c>
      <c r="K42" s="123">
        <f t="shared" si="51"/>
        <v>3</v>
      </c>
      <c r="L42" s="2">
        <f t="shared" si="52"/>
        <v>3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123">
        <f t="shared" si="50"/>
        <v>6</v>
      </c>
      <c r="K43" s="123">
        <f t="shared" si="51"/>
        <v>6</v>
      </c>
      <c r="L43" s="2">
        <f t="shared" si="52"/>
        <v>6</v>
      </c>
      <c r="M43" s="20"/>
    </row>
    <row r="44" spans="1:18" x14ac:dyDescent="0.2">
      <c r="A44" s="20"/>
      <c r="B44" t="s">
        <v>38</v>
      </c>
      <c r="C44" s="2">
        <f>SUM(C29:C43)</f>
        <v>9.5</v>
      </c>
      <c r="D44" s="2">
        <f>SUM(D29:D43)</f>
        <v>9.5</v>
      </c>
      <c r="E44" s="25">
        <f>SUM(E29:E43)</f>
        <v>2</v>
      </c>
      <c r="F44" s="2">
        <f>SUM(F29:F43)</f>
        <v>2</v>
      </c>
      <c r="G44" s="20"/>
      <c r="I44" s="35">
        <v>14</v>
      </c>
      <c r="J44" s="123">
        <f t="shared" si="50"/>
        <v>5</v>
      </c>
      <c r="K44" s="123">
        <f t="shared" si="51"/>
        <v>5</v>
      </c>
      <c r="L44" s="2">
        <f t="shared" si="52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6</v>
      </c>
      <c r="K45" s="123">
        <f t="shared" si="51"/>
        <v>6</v>
      </c>
      <c r="L45" s="2">
        <f t="shared" si="52"/>
        <v>6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7</v>
      </c>
      <c r="K46" s="123">
        <f t="shared" si="51"/>
        <v>7</v>
      </c>
      <c r="L46" s="2">
        <f t="shared" si="52"/>
        <v>7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>
        <f t="shared" si="50"/>
        <v>5</v>
      </c>
      <c r="K47" s="123">
        <f t="shared" si="51"/>
        <v>5</v>
      </c>
      <c r="L47" s="2">
        <f t="shared" si="52"/>
        <v>5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6</v>
      </c>
      <c r="K48" s="123">
        <f t="shared" si="51"/>
        <v>6</v>
      </c>
      <c r="L48" s="2">
        <f t="shared" si="52"/>
        <v>6</v>
      </c>
      <c r="M48" s="20"/>
      <c r="R48" s="2"/>
    </row>
    <row r="49" spans="1:18" x14ac:dyDescent="0.2">
      <c r="A49" s="20"/>
      <c r="B49" t="s">
        <v>30</v>
      </c>
      <c r="C49" s="25">
        <f t="shared" si="53"/>
        <v>4</v>
      </c>
      <c r="G49" s="20"/>
      <c r="I49" s="36" t="s">
        <v>120</v>
      </c>
      <c r="J49" s="37">
        <f>SUM(J40:J48)</f>
        <v>49</v>
      </c>
      <c r="K49" s="37">
        <f>SUM(K40:K48)</f>
        <v>49</v>
      </c>
      <c r="L49" s="37">
        <f>SUM(L40:L48)</f>
        <v>49</v>
      </c>
      <c r="M49" s="20"/>
      <c r="R49" s="2"/>
    </row>
    <row r="50" spans="1:18" x14ac:dyDescent="0.2">
      <c r="A50" s="20"/>
      <c r="B50" t="s">
        <v>121</v>
      </c>
      <c r="C50" s="25">
        <f t="shared" si="53"/>
        <v>8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3"/>
        <v>4</v>
      </c>
      <c r="G51" s="20"/>
      <c r="R51" s="2"/>
    </row>
    <row r="52" spans="1:18" x14ac:dyDescent="0.2">
      <c r="A52" s="20"/>
      <c r="B52" t="s">
        <v>12</v>
      </c>
      <c r="C52" s="25">
        <f t="shared" si="53"/>
        <v>2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18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0</v>
      </c>
      <c r="E56" s="31" t="str">
        <f t="shared" ref="E56:E64" si="55">IF(D56&lt;&gt;0,IF((D56-C56)=-1,"Birdie",IF((D56-C56)=-2,"Eagle",IF((D56-C56)=0,"Par",IF((D56-C56)=1,"bogey",IF((D56-C56)=2,"Double bogey","Other"))))),"  ")</f>
        <v xml:space="preserve">  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0</v>
      </c>
      <c r="E57" s="31" t="str">
        <f t="shared" si="55"/>
        <v xml:space="preserve">  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0</v>
      </c>
      <c r="E58" s="31" t="str">
        <f t="shared" si="55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0</v>
      </c>
      <c r="E59" s="31" t="str">
        <f t="shared" si="55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0</v>
      </c>
      <c r="E60" s="31" t="str">
        <f t="shared" si="55"/>
        <v xml:space="preserve">  </v>
      </c>
      <c r="H60" t="s">
        <v>125</v>
      </c>
      <c r="I60" s="25">
        <f>COUNTIF(E56:E64,"bogey")</f>
        <v>0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0</v>
      </c>
      <c r="E61" s="31" t="str">
        <f t="shared" si="55"/>
        <v xml:space="preserve">  </v>
      </c>
      <c r="H61" t="s">
        <v>126</v>
      </c>
      <c r="I61" s="25">
        <f>COUNTIF(E56:E64,"Double bogey")</f>
        <v>0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0</v>
      </c>
      <c r="E62" s="31" t="str">
        <f t="shared" si="55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0</v>
      </c>
      <c r="E63" s="31" t="str">
        <f t="shared" si="55"/>
        <v xml:space="preserve">  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0</v>
      </c>
      <c r="E64" s="31" t="str">
        <f t="shared" si="55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0</v>
      </c>
      <c r="E67" s="31" t="str">
        <f t="shared" ref="E67:E75" si="57">IF(D67&lt;&gt;0,IF((D67-C67)=-1,"Birdie",IF((D67-C67)=-2,"Eagle",IF((D67-C67)=0,"Par",IF((D67-C67)=1,"bogey",IF((D67-C67)=2,"Double bogey","Other"))))),"  ")</f>
        <v xml:space="preserve">  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0</v>
      </c>
      <c r="E68" s="31" t="str">
        <f t="shared" si="57"/>
        <v xml:space="preserve">  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0</v>
      </c>
      <c r="E69" s="31" t="str">
        <f t="shared" si="57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0</v>
      </c>
      <c r="E70" s="31" t="str">
        <f t="shared" si="57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0</v>
      </c>
      <c r="E71" s="31" t="str">
        <f t="shared" si="57"/>
        <v xml:space="preserve">  </v>
      </c>
      <c r="H71" t="s">
        <v>125</v>
      </c>
      <c r="I71" s="25">
        <f>COUNTIF(E67:E75,"bogey")</f>
        <v>0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0</v>
      </c>
      <c r="E72" s="31" t="str">
        <f t="shared" si="57"/>
        <v xml:space="preserve">  </v>
      </c>
      <c r="H72" t="s">
        <v>126</v>
      </c>
      <c r="I72" s="25">
        <f>COUNTIF(E67:E75,"Double bogey")</f>
        <v>0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0</v>
      </c>
      <c r="E73" s="31" t="str">
        <f t="shared" si="57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0</v>
      </c>
      <c r="E74" s="31" t="str">
        <f t="shared" si="57"/>
        <v xml:space="preserve">  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0</v>
      </c>
      <c r="E75" s="31" t="str">
        <f t="shared" si="57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0</v>
      </c>
      <c r="E78" s="31" t="str">
        <f t="shared" ref="E78:E86" si="59">IF(D78&lt;&gt;0,IF((D78-C78)=-1,"Birdie",IF((D78-C78)=-2,"Eagle",IF((D78-C78)=0,"Par",IF((D78-C78)=1,"bogey",IF((D78-C78)=2,"Double bogey","Other"))))),"  ")</f>
        <v xml:space="preserve">  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0</v>
      </c>
      <c r="E79" s="31" t="str">
        <f t="shared" si="59"/>
        <v xml:space="preserve">  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0</v>
      </c>
      <c r="E80" s="31" t="str">
        <f t="shared" si="59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0</v>
      </c>
      <c r="E81" s="31" t="str">
        <f t="shared" si="59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0</v>
      </c>
      <c r="E82" s="31" t="str">
        <f t="shared" si="59"/>
        <v xml:space="preserve">  </v>
      </c>
      <c r="H82" t="s">
        <v>125</v>
      </c>
      <c r="I82" s="25">
        <f>COUNTIF(E78:E86,"bogey")</f>
        <v>0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0</v>
      </c>
      <c r="E83" s="31" t="str">
        <f t="shared" si="59"/>
        <v xml:space="preserve">  </v>
      </c>
      <c r="H83" t="s">
        <v>126</v>
      </c>
      <c r="I83" s="25">
        <f>COUNTIF(E78:E86,"Double bogey")</f>
        <v>0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0</v>
      </c>
      <c r="E84" s="31" t="str">
        <f t="shared" si="59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0</v>
      </c>
      <c r="E85" s="31" t="str">
        <f t="shared" si="59"/>
        <v xml:space="preserve">  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0</v>
      </c>
      <c r="E86" s="31" t="str">
        <f t="shared" si="59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0</v>
      </c>
      <c r="E89" s="31" t="str">
        <f t="shared" ref="E89:E97" si="61">IF(D89&lt;&gt;0,IF((D89-C89)=-1,"Birdie",IF((D89-C89)=-2,"Eagle",IF((D89-C89)=0,"Par",IF((D89-C89)=1,"bogey",IF((D89-C89)=2,"Double bogey","Other"))))),"  ")</f>
        <v xml:space="preserve">  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0</v>
      </c>
      <c r="E90" s="31" t="str">
        <f t="shared" si="61"/>
        <v xml:space="preserve">  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0</v>
      </c>
      <c r="E91" s="31" t="str">
        <f t="shared" si="61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0</v>
      </c>
      <c r="E92" s="31" t="str">
        <f t="shared" si="61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0</v>
      </c>
      <c r="E93" s="31" t="str">
        <f t="shared" si="61"/>
        <v xml:space="preserve">  </v>
      </c>
      <c r="H93" t="s">
        <v>125</v>
      </c>
      <c r="I93" s="25">
        <f>COUNTIF(E89:E97,"bogey")</f>
        <v>0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0</v>
      </c>
      <c r="E94" s="31" t="str">
        <f t="shared" si="61"/>
        <v xml:space="preserve">  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0</v>
      </c>
      <c r="E95" s="31" t="str">
        <f t="shared" si="61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0</v>
      </c>
      <c r="E96" s="31" t="str">
        <f t="shared" si="61"/>
        <v xml:space="preserve">  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0</v>
      </c>
      <c r="E97" s="31" t="str">
        <f t="shared" si="61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0</v>
      </c>
      <c r="E100" s="31" t="str">
        <f t="shared" ref="E100:E108" si="63">IF(D100&lt;&gt;0,IF((D100-C100)=-1,"Birdie",IF((D100-C100)=-2,"Eagle",IF((D100-C100)=0,"Par",IF((D100-C100)=1,"bogey",IF((D100-C100)=2,"Double bogey","Other"))))),"  ")</f>
        <v xml:space="preserve">  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0</v>
      </c>
      <c r="E101" s="31" t="str">
        <f t="shared" si="63"/>
        <v xml:space="preserve">  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0</v>
      </c>
      <c r="E102" s="31" t="str">
        <f t="shared" si="63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0</v>
      </c>
      <c r="E103" s="31" t="str">
        <f t="shared" si="63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0</v>
      </c>
      <c r="E104" s="31" t="str">
        <f t="shared" si="63"/>
        <v xml:space="preserve">  </v>
      </c>
      <c r="H104" t="s">
        <v>125</v>
      </c>
      <c r="I104" s="25">
        <f>COUNTIF(E100:E108,"bogey")</f>
        <v>0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0</v>
      </c>
      <c r="E105" s="31" t="str">
        <f t="shared" si="63"/>
        <v xml:space="preserve">  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0</v>
      </c>
      <c r="E106" s="31" t="str">
        <f t="shared" si="63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0</v>
      </c>
      <c r="E107" s="31" t="str">
        <f t="shared" si="63"/>
        <v xml:space="preserve">  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0</v>
      </c>
      <c r="E108" s="31" t="str">
        <f t="shared" si="63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0</v>
      </c>
      <c r="E111" s="31" t="str">
        <f t="shared" ref="E111:E119" si="65">IF(D111&lt;&gt;0,IF((D111-C111)=-1,"Birdie",IF((D111-C111)=-2,"Eagle",IF((D111-C111)=0,"Par",IF((D111-C111)=1,"bogey",IF((D111-C111)=2,"Double bogey","Other"))))),"  ")</f>
        <v xml:space="preserve">  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0</v>
      </c>
      <c r="E112" s="31" t="str">
        <f t="shared" si="65"/>
        <v xml:space="preserve">  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0</v>
      </c>
      <c r="E113" s="31" t="str">
        <f t="shared" si="65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0</v>
      </c>
      <c r="E114" s="31" t="str">
        <f t="shared" si="65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0</v>
      </c>
      <c r="E115" s="31" t="str">
        <f t="shared" si="65"/>
        <v xml:space="preserve">  </v>
      </c>
      <c r="H115" t="s">
        <v>125</v>
      </c>
      <c r="I115" s="25">
        <f>COUNTIF(E111:E119,"bogey")</f>
        <v>0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0</v>
      </c>
      <c r="E116" s="31" t="str">
        <f t="shared" si="65"/>
        <v xml:space="preserve">  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0</v>
      </c>
      <c r="E117" s="31" t="str">
        <f t="shared" si="65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0</v>
      </c>
      <c r="E118" s="31" t="str">
        <f t="shared" si="65"/>
        <v xml:space="preserve">  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0</v>
      </c>
      <c r="E119" s="31" t="str">
        <f t="shared" si="65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0</v>
      </c>
      <c r="E122" s="31" t="str">
        <f t="shared" ref="E122:E130" si="67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0</v>
      </c>
      <c r="E123" s="31" t="str">
        <f t="shared" si="67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0</v>
      </c>
      <c r="E124" s="31" t="str">
        <f t="shared" si="67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0</v>
      </c>
      <c r="E125" s="31" t="str">
        <f t="shared" si="67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0</v>
      </c>
      <c r="E126" s="31" t="str">
        <f t="shared" si="67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0</v>
      </c>
      <c r="E127" s="31" t="str">
        <f t="shared" si="67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0</v>
      </c>
      <c r="E128" s="31" t="str">
        <f t="shared" si="67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0</v>
      </c>
      <c r="E129" s="31" t="str">
        <f t="shared" si="67"/>
        <v xml:space="preserve">  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0</v>
      </c>
      <c r="E130" s="31" t="str">
        <f t="shared" si="67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0</v>
      </c>
      <c r="E133" s="31" t="str">
        <f t="shared" ref="E133:E141" si="69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0</v>
      </c>
      <c r="E134" s="31" t="str">
        <f t="shared" si="69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0</v>
      </c>
      <c r="E135" s="31" t="str">
        <f t="shared" si="69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0</v>
      </c>
      <c r="E136" s="31" t="str">
        <f t="shared" si="69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0</v>
      </c>
      <c r="E137" s="31" t="str">
        <f t="shared" si="69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0</v>
      </c>
      <c r="E138" s="31" t="str">
        <f t="shared" si="69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0</v>
      </c>
      <c r="E139" s="31" t="str">
        <f t="shared" si="69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0</v>
      </c>
      <c r="E140" s="31" t="str">
        <f t="shared" si="69"/>
        <v xml:space="preserve">  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0</v>
      </c>
      <c r="E141" s="31" t="str">
        <f t="shared" si="69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0</v>
      </c>
      <c r="E144" s="31" t="str">
        <f t="shared" ref="E144:E152" si="71">IF(D144&lt;&gt;0,IF((D144-C144)=-1,"Birdie",IF((D144-C144)=-2,"Eagle",IF((D144-C144)=0,"Par",IF((D144-C144)=1,"bogey",IF((D144-C144)=2,"Double bogey","Other"))))),"  ")</f>
        <v xml:space="preserve">  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0</v>
      </c>
      <c r="E145" s="31" t="str">
        <f t="shared" si="71"/>
        <v xml:space="preserve">  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0</v>
      </c>
      <c r="E146" s="31" t="str">
        <f t="shared" si="71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0</v>
      </c>
      <c r="E147" s="31" t="str">
        <f t="shared" si="71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0</v>
      </c>
      <c r="E148" s="31" t="str">
        <f t="shared" si="71"/>
        <v xml:space="preserve">  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0</v>
      </c>
      <c r="E149" s="31" t="str">
        <f t="shared" si="71"/>
        <v xml:space="preserve">  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0</v>
      </c>
      <c r="E150" s="31" t="str">
        <f t="shared" si="71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0</v>
      </c>
      <c r="E151" s="31" t="str">
        <f t="shared" si="71"/>
        <v xml:space="preserve">  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0</v>
      </c>
      <c r="E152" s="31" t="str">
        <f t="shared" si="71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0</v>
      </c>
      <c r="E155" s="31" t="str">
        <f t="shared" ref="E155:E163" si="73">IF(D155&lt;&gt;0,IF((D155-C155)=-1,"Birdie",IF((D155-C155)=-2,"Eagle",IF((D155-C155)=0,"Par",IF((D155-C155)=1,"bogey",IF((D155-C155)=2,"Double bogey","Other"))))),"  ")</f>
        <v xml:space="preserve">  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0</v>
      </c>
      <c r="E156" s="31" t="str">
        <f t="shared" si="73"/>
        <v xml:space="preserve">  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0</v>
      </c>
      <c r="E157" s="31" t="str">
        <f t="shared" si="73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0</v>
      </c>
      <c r="E158" s="31" t="str">
        <f t="shared" si="73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0</v>
      </c>
      <c r="E159" s="31" t="str">
        <f t="shared" si="73"/>
        <v xml:space="preserve">  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0</v>
      </c>
      <c r="E160" s="31" t="str">
        <f t="shared" si="73"/>
        <v xml:space="preserve">  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0</v>
      </c>
      <c r="E161" s="31" t="str">
        <f t="shared" si="73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0</v>
      </c>
      <c r="E162" s="31" t="str">
        <f t="shared" si="73"/>
        <v xml:space="preserve">  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0</v>
      </c>
      <c r="E163" s="31" t="str">
        <f t="shared" si="73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5</v>
      </c>
      <c r="E166" s="31" t="str">
        <f t="shared" ref="E166:E174" si="75">IF(D166&lt;&gt;0,IF((D166-C166)=-1,"Birdie",IF((D166-C166)=-2,"Eagle",IF((D166-C166)=0,"Par",IF((D166-C166)=1,"bogey",IF((D166-C166)=2,"Double bogey","Other"))))),"  ")</f>
        <v>bogey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6</v>
      </c>
      <c r="E167" s="31" t="str">
        <f t="shared" si="75"/>
        <v>Double bogey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3</v>
      </c>
      <c r="E168" s="31" t="str">
        <f t="shared" si="75"/>
        <v>Par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6</v>
      </c>
      <c r="E169" s="31" t="str">
        <f t="shared" si="75"/>
        <v>Double bogey</v>
      </c>
      <c r="H169" t="s">
        <v>9</v>
      </c>
      <c r="I169" s="25">
        <f>COUNTIF(E166:E174,"Par")</f>
        <v>1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5</v>
      </c>
      <c r="E170" s="31" t="str">
        <f t="shared" si="75"/>
        <v>bogey</v>
      </c>
      <c r="H170" t="s">
        <v>125</v>
      </c>
      <c r="I170" s="25">
        <f>COUNTIF(E166:E174,"bogey")</f>
        <v>4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6</v>
      </c>
      <c r="E171" s="31" t="str">
        <f t="shared" si="75"/>
        <v>Other</v>
      </c>
      <c r="H171" t="s">
        <v>126</v>
      </c>
      <c r="I171" s="25">
        <f>COUNTIF(E166:E174,"Double bogey")</f>
        <v>3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7</v>
      </c>
      <c r="E172" s="31" t="str">
        <f t="shared" si="75"/>
        <v>Double bogey</v>
      </c>
      <c r="H172" t="s">
        <v>12</v>
      </c>
      <c r="I172" s="25">
        <f>COUNTIF(E166:E174,"Other")</f>
        <v>1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5</v>
      </c>
      <c r="E173" s="31" t="str">
        <f t="shared" si="75"/>
        <v>bogey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6</v>
      </c>
      <c r="E174" s="31" t="str">
        <f t="shared" si="75"/>
        <v>bogey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6</v>
      </c>
      <c r="E177" s="31" t="str">
        <f t="shared" ref="E177:E185" si="77">IF(D177&lt;&gt;0,IF((D177-C177)=-1,"Birdie",IF((D177-C177)=-2,"Eagle",IF((D177-C177)=0,"Par",IF((D177-C177)=1,"bogey",IF((D177-C177)=2,"Double bogey","Other"))))),"  ")</f>
        <v>Double bogey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4</v>
      </c>
      <c r="E178" s="31" t="str">
        <f t="shared" si="77"/>
        <v>Par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5</v>
      </c>
      <c r="E179" s="31" t="str">
        <f t="shared" si="77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5</v>
      </c>
      <c r="E180" s="31" t="str">
        <f t="shared" si="77"/>
        <v>bogey</v>
      </c>
      <c r="H180" t="s">
        <v>9</v>
      </c>
      <c r="I180" s="25">
        <f>COUNTIF(E177:E185,"Par")</f>
        <v>3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4</v>
      </c>
      <c r="E181" s="31" t="str">
        <f t="shared" si="77"/>
        <v>bogey</v>
      </c>
      <c r="H181" t="s">
        <v>125</v>
      </c>
      <c r="I181" s="25">
        <f>COUNTIF(E177:E185,"bogey")</f>
        <v>4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7</v>
      </c>
      <c r="E182" s="31" t="str">
        <f t="shared" si="77"/>
        <v>Other</v>
      </c>
      <c r="H182" t="s">
        <v>126</v>
      </c>
      <c r="I182" s="25">
        <f>COUNTIF(E177:E185,"Double bogey")</f>
        <v>1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4</v>
      </c>
      <c r="E183" s="31" t="str">
        <f t="shared" si="77"/>
        <v>Par</v>
      </c>
      <c r="H183" t="s">
        <v>12</v>
      </c>
      <c r="I183" s="25">
        <f>COUNTIF(E177:E185,"Other")</f>
        <v>1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3</v>
      </c>
      <c r="E184" s="31" t="str">
        <f t="shared" si="77"/>
        <v>Par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6</v>
      </c>
      <c r="E185" s="31" t="str">
        <f t="shared" si="77"/>
        <v>bogey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0</v>
      </c>
      <c r="E188" s="31" t="str">
        <f t="shared" ref="E188:E196" si="79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0</v>
      </c>
      <c r="E189" s="31" t="str">
        <f t="shared" si="79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0</v>
      </c>
      <c r="E190" s="31" t="str">
        <f t="shared" si="79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0</v>
      </c>
      <c r="E191" s="31" t="str">
        <f t="shared" si="79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0</v>
      </c>
      <c r="E192" s="31" t="str">
        <f t="shared" si="79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0</v>
      </c>
      <c r="E193" s="31" t="str">
        <f t="shared" si="79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0</v>
      </c>
      <c r="E194" s="31" t="str">
        <f t="shared" si="79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0</v>
      </c>
      <c r="E195" s="31" t="str">
        <f t="shared" si="79"/>
        <v xml:space="preserve">  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0</v>
      </c>
      <c r="E196" s="31" t="str">
        <f t="shared" si="79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0</v>
      </c>
      <c r="E199" s="31" t="str">
        <f t="shared" ref="E199:E207" si="81">IF(D199&lt;&gt;0,IF((D199-C199)=-1,"Birdie",IF((D199-C199)=-2,"Eagle",IF((D199-C199)=0,"Par",IF((D199-C199)=1,"bogey",IF((D199-C199)=2,"Double bogey","Other"))))),"  ")</f>
        <v xml:space="preserve">  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0</v>
      </c>
      <c r="E200" s="31" t="str">
        <f t="shared" si="81"/>
        <v xml:space="preserve">  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0</v>
      </c>
      <c r="E201" s="31" t="str">
        <f t="shared" si="81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0</v>
      </c>
      <c r="E202" s="31" t="str">
        <f t="shared" si="81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0</v>
      </c>
      <c r="E203" s="31" t="str">
        <f t="shared" si="81"/>
        <v xml:space="preserve">  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0</v>
      </c>
      <c r="E204" s="31" t="str">
        <f t="shared" si="81"/>
        <v xml:space="preserve">  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0</v>
      </c>
      <c r="E205" s="31" t="str">
        <f t="shared" si="81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0</v>
      </c>
      <c r="E206" s="31" t="str">
        <f t="shared" si="81"/>
        <v xml:space="preserve">  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0</v>
      </c>
      <c r="E207" s="31" t="str">
        <f t="shared" si="81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0</v>
      </c>
      <c r="E210" s="31" t="str">
        <f t="shared" ref="E210:E218" si="83">IF(D210&lt;&gt;0,IF((D210-C210)=-1,"Birdie",IF((D210-C210)=-2,"Eagle",IF((D210-C210)=0,"Par",IF((D210-C210)=1,"bogey",IF((D210-C210)=2,"Double bogey","Other"))))),"  ")</f>
        <v xml:space="preserve">  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0</v>
      </c>
      <c r="E211" s="31" t="str">
        <f t="shared" si="83"/>
        <v xml:space="preserve">  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0</v>
      </c>
      <c r="E212" s="31" t="str">
        <f t="shared" si="83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0</v>
      </c>
      <c r="E213" s="31" t="str">
        <f t="shared" si="83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0</v>
      </c>
      <c r="E214" s="31" t="str">
        <f t="shared" si="83"/>
        <v xml:space="preserve">  </v>
      </c>
      <c r="H214" t="s">
        <v>125</v>
      </c>
      <c r="I214" s="25">
        <f>COUNTIF(E210:E218,"bogey")</f>
        <v>0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0</v>
      </c>
      <c r="E215" s="31" t="str">
        <f t="shared" si="83"/>
        <v xml:space="preserve">  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0</v>
      </c>
      <c r="E216" s="31" t="str">
        <f t="shared" si="83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0</v>
      </c>
      <c r="E217" s="31" t="str">
        <f t="shared" si="83"/>
        <v xml:space="preserve">  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0</v>
      </c>
      <c r="E218" s="31" t="str">
        <f t="shared" si="83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CE69B-2F72-4438-93DA-AFC3B454B278}">
  <dimension ref="A1:CN218"/>
  <sheetViews>
    <sheetView topLeftCell="A19" workbookViewId="0">
      <selection activeCell="A29" sqref="A29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92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10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>
        <v>4</v>
      </c>
      <c r="AC7" s="15">
        <f t="shared" ref="AC7:AC15" si="9">IF((AB7-AA7)&gt;3,AA7+3,AB7)</f>
        <v>4</v>
      </c>
      <c r="AD7" s="2">
        <v>0.5</v>
      </c>
      <c r="AE7" s="9"/>
      <c r="AF7" s="14">
        <f>VLOOKUP(AG5,Week,6)</f>
        <v>10</v>
      </c>
      <c r="AG7" s="15">
        <f t="shared" ref="AG7:AG15" si="10">VLOOKUP(AF7,Holes,2)</f>
        <v>4</v>
      </c>
      <c r="AH7" s="15">
        <v>5</v>
      </c>
      <c r="AI7" s="15">
        <f t="shared" ref="AI7:AI15" si="11">IF((AH7-AG7)&gt;3,AG7+3,AH7)</f>
        <v>5</v>
      </c>
      <c r="AJ7" s="2"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>
        <v>5</v>
      </c>
      <c r="AU7" s="15">
        <f t="shared" ref="AU7:AU15" si="15">IF((AT7-AS7)&gt;3,AS7+3,AT7)</f>
        <v>5</v>
      </c>
      <c r="AV7" s="2">
        <v>1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11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>
        <v>6</v>
      </c>
      <c r="AC8" s="15">
        <f t="shared" si="9"/>
        <v>6</v>
      </c>
      <c r="AD8" s="2">
        <v>0.5</v>
      </c>
      <c r="AE8" s="9"/>
      <c r="AF8" s="16">
        <f t="shared" ref="AF8:AF15" si="35">+AF7+1</f>
        <v>11</v>
      </c>
      <c r="AG8" s="15">
        <f t="shared" si="10"/>
        <v>4</v>
      </c>
      <c r="AH8" s="15">
        <v>6</v>
      </c>
      <c r="AI8" s="15">
        <f t="shared" si="11"/>
        <v>6</v>
      </c>
      <c r="AJ8" s="2">
        <v>0.5</v>
      </c>
      <c r="AK8" s="9"/>
      <c r="AL8" s="16">
        <f t="shared" ref="AL8:AL15" si="36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>
        <v>6</v>
      </c>
      <c r="AU8" s="15">
        <f t="shared" si="15"/>
        <v>6</v>
      </c>
      <c r="AV8" s="2">
        <v>0</v>
      </c>
      <c r="AW8" s="9"/>
      <c r="AX8" s="16">
        <f t="shared" ref="AX8:AX15" si="38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2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11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12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>
        <v>4</v>
      </c>
      <c r="AC9" s="15">
        <f t="shared" si="9"/>
        <v>4</v>
      </c>
      <c r="AD9" s="2">
        <v>1</v>
      </c>
      <c r="AE9" s="9"/>
      <c r="AF9" s="16">
        <f t="shared" si="35"/>
        <v>12</v>
      </c>
      <c r="AG9" s="15">
        <f t="shared" si="10"/>
        <v>3</v>
      </c>
      <c r="AH9" s="15">
        <v>4</v>
      </c>
      <c r="AI9" s="15">
        <f t="shared" si="11"/>
        <v>4</v>
      </c>
      <c r="AJ9" s="2">
        <v>0.5</v>
      </c>
      <c r="AK9" s="9"/>
      <c r="AL9" s="16">
        <f t="shared" si="36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3</v>
      </c>
      <c r="AT9" s="15">
        <v>4</v>
      </c>
      <c r="AU9" s="15">
        <f t="shared" si="15"/>
        <v>4</v>
      </c>
      <c r="AV9" s="2">
        <v>1</v>
      </c>
      <c r="AW9" s="9"/>
      <c r="AX9" s="16">
        <f t="shared" si="38"/>
        <v>12</v>
      </c>
      <c r="AY9" s="15">
        <f t="shared" si="16"/>
        <v>3</v>
      </c>
      <c r="AZ9" s="15"/>
      <c r="BA9" s="15">
        <f t="shared" si="17"/>
        <v>0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3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4</v>
      </c>
      <c r="BR9" s="15"/>
      <c r="BS9" s="15">
        <f t="shared" si="23"/>
        <v>0</v>
      </c>
      <c r="BU9" s="9"/>
      <c r="BV9" s="16">
        <f t="shared" si="42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3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12</v>
      </c>
      <c r="CI9" s="15">
        <f t="shared" si="28"/>
        <v>3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13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4</v>
      </c>
      <c r="AB10" s="15">
        <v>5</v>
      </c>
      <c r="AC10" s="15">
        <f t="shared" si="9"/>
        <v>5</v>
      </c>
      <c r="AD10" s="2">
        <v>0</v>
      </c>
      <c r="AE10" s="9"/>
      <c r="AF10" s="16">
        <f t="shared" si="35"/>
        <v>13</v>
      </c>
      <c r="AG10" s="15">
        <f t="shared" si="10"/>
        <v>4</v>
      </c>
      <c r="AH10" s="15">
        <v>6</v>
      </c>
      <c r="AI10" s="15">
        <f t="shared" si="11"/>
        <v>6</v>
      </c>
      <c r="AJ10" s="2">
        <v>0</v>
      </c>
      <c r="AK10" s="9"/>
      <c r="AL10" s="16">
        <f t="shared" si="36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4</v>
      </c>
      <c r="AT10" s="15">
        <v>6</v>
      </c>
      <c r="AU10" s="15">
        <f t="shared" si="15"/>
        <v>6</v>
      </c>
      <c r="AV10" s="2">
        <v>0</v>
      </c>
      <c r="AW10" s="9"/>
      <c r="AX10" s="16">
        <f t="shared" si="38"/>
        <v>13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4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13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14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3</v>
      </c>
      <c r="AB11" s="15">
        <v>4</v>
      </c>
      <c r="AC11" s="15">
        <f t="shared" si="9"/>
        <v>4</v>
      </c>
      <c r="AD11" s="2">
        <v>0</v>
      </c>
      <c r="AE11" s="9"/>
      <c r="AF11" s="16">
        <f t="shared" si="35"/>
        <v>14</v>
      </c>
      <c r="AG11" s="15">
        <f t="shared" si="10"/>
        <v>4</v>
      </c>
      <c r="AH11" s="15">
        <v>5</v>
      </c>
      <c r="AI11" s="15">
        <f t="shared" si="11"/>
        <v>5</v>
      </c>
      <c r="AJ11" s="2">
        <v>0.5</v>
      </c>
      <c r="AK11" s="9"/>
      <c r="AL11" s="16">
        <f t="shared" si="36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>
        <v>6</v>
      </c>
      <c r="AU11" s="15">
        <f t="shared" si="15"/>
        <v>6</v>
      </c>
      <c r="AV11" s="2">
        <v>1</v>
      </c>
      <c r="AW11" s="9"/>
      <c r="AX11" s="16">
        <f t="shared" si="38"/>
        <v>14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9"/>
        <v>5</v>
      </c>
      <c r="BE11" s="15">
        <f t="shared" si="18"/>
        <v>3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3</v>
      </c>
      <c r="BR11" s="15"/>
      <c r="BS11" s="15">
        <f t="shared" si="23"/>
        <v>0</v>
      </c>
      <c r="BU11" s="9"/>
      <c r="BV11" s="16">
        <f t="shared" si="42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5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14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15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4</v>
      </c>
      <c r="AB12" s="15">
        <v>5</v>
      </c>
      <c r="AC12" s="15">
        <f t="shared" si="9"/>
        <v>5</v>
      </c>
      <c r="AD12" s="2">
        <v>0.5</v>
      </c>
      <c r="AE12" s="9"/>
      <c r="AF12" s="16">
        <f t="shared" si="35"/>
        <v>15</v>
      </c>
      <c r="AG12" s="15">
        <f t="shared" si="10"/>
        <v>3</v>
      </c>
      <c r="AH12" s="15">
        <v>5</v>
      </c>
      <c r="AI12" s="15">
        <f t="shared" si="11"/>
        <v>5</v>
      </c>
      <c r="AJ12" s="2">
        <v>0</v>
      </c>
      <c r="AK12" s="9"/>
      <c r="AL12" s="16">
        <f t="shared" si="36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>
        <v>4</v>
      </c>
      <c r="AU12" s="15">
        <f t="shared" si="15"/>
        <v>4</v>
      </c>
      <c r="AV12" s="2">
        <v>0</v>
      </c>
      <c r="AW12" s="9"/>
      <c r="AX12" s="16">
        <f t="shared" si="38"/>
        <v>15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9"/>
        <v>6</v>
      </c>
      <c r="BE12" s="15">
        <f t="shared" si="18"/>
        <v>4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4</v>
      </c>
      <c r="BR12" s="15"/>
      <c r="BS12" s="15">
        <f t="shared" si="23"/>
        <v>0</v>
      </c>
      <c r="BU12" s="9"/>
      <c r="BV12" s="16">
        <f t="shared" si="42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6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15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16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4</v>
      </c>
      <c r="AB13" s="15">
        <v>5</v>
      </c>
      <c r="AC13" s="15">
        <f t="shared" si="9"/>
        <v>5</v>
      </c>
      <c r="AD13" s="2">
        <v>0.5</v>
      </c>
      <c r="AE13" s="9"/>
      <c r="AF13" s="16">
        <f t="shared" si="35"/>
        <v>16</v>
      </c>
      <c r="AG13" s="15">
        <f t="shared" si="10"/>
        <v>5</v>
      </c>
      <c r="AH13" s="15">
        <v>7</v>
      </c>
      <c r="AI13" s="15">
        <f t="shared" si="11"/>
        <v>7</v>
      </c>
      <c r="AJ13" s="2">
        <v>0.5</v>
      </c>
      <c r="AK13" s="9"/>
      <c r="AL13" s="16">
        <f t="shared" si="36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5</v>
      </c>
      <c r="AT13" s="15">
        <v>5</v>
      </c>
      <c r="AU13" s="15">
        <f t="shared" si="15"/>
        <v>5</v>
      </c>
      <c r="AV13" s="2">
        <v>1</v>
      </c>
      <c r="AW13" s="9"/>
      <c r="AX13" s="16">
        <f t="shared" si="38"/>
        <v>16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5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3"/>
        <v>7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16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17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3</v>
      </c>
      <c r="AB14" s="15">
        <v>3</v>
      </c>
      <c r="AC14" s="15">
        <f t="shared" si="9"/>
        <v>3</v>
      </c>
      <c r="AD14" s="2">
        <v>0.5</v>
      </c>
      <c r="AE14" s="9"/>
      <c r="AF14" s="16">
        <f t="shared" si="35"/>
        <v>17</v>
      </c>
      <c r="AG14" s="15">
        <f t="shared" si="10"/>
        <v>4</v>
      </c>
      <c r="AH14" s="15">
        <v>5</v>
      </c>
      <c r="AI14" s="15">
        <f t="shared" si="11"/>
        <v>5</v>
      </c>
      <c r="AJ14" s="2">
        <v>0</v>
      </c>
      <c r="AK14" s="9"/>
      <c r="AL14" s="16">
        <f t="shared" si="36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4</v>
      </c>
      <c r="AT14" s="15">
        <v>6</v>
      </c>
      <c r="AU14" s="15">
        <f t="shared" si="15"/>
        <v>6</v>
      </c>
      <c r="AV14" s="2">
        <v>0</v>
      </c>
      <c r="AW14" s="9"/>
      <c r="AX14" s="16">
        <f t="shared" si="38"/>
        <v>17</v>
      </c>
      <c r="AY14" s="15">
        <f t="shared" si="16"/>
        <v>4</v>
      </c>
      <c r="AZ14" s="15"/>
      <c r="BA14" s="15">
        <f t="shared" si="17"/>
        <v>0</v>
      </c>
      <c r="BC14" s="9"/>
      <c r="BD14" s="16">
        <f t="shared" si="39"/>
        <v>8</v>
      </c>
      <c r="BE14" s="15">
        <f t="shared" si="18"/>
        <v>3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4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8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17</v>
      </c>
      <c r="CI14" s="15">
        <f t="shared" si="28"/>
        <v>4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18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>
        <v>8</v>
      </c>
      <c r="AC15" s="15">
        <f t="shared" si="9"/>
        <v>8</v>
      </c>
      <c r="AD15" s="2">
        <v>0</v>
      </c>
      <c r="AE15" s="9"/>
      <c r="AF15" s="16">
        <f t="shared" si="35"/>
        <v>18</v>
      </c>
      <c r="AG15" s="15">
        <f t="shared" si="10"/>
        <v>5</v>
      </c>
      <c r="AH15" s="15">
        <v>6</v>
      </c>
      <c r="AI15" s="15">
        <f t="shared" si="11"/>
        <v>6</v>
      </c>
      <c r="AJ15" s="2">
        <v>1</v>
      </c>
      <c r="AK15" s="9"/>
      <c r="AL15" s="16">
        <f t="shared" si="36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>
        <v>5</v>
      </c>
      <c r="AU15" s="15">
        <f t="shared" si="15"/>
        <v>5</v>
      </c>
      <c r="AV15" s="2">
        <v>1</v>
      </c>
      <c r="AW15" s="9"/>
      <c r="AX15" s="16">
        <f t="shared" si="38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9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18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35</v>
      </c>
      <c r="AB16" s="15">
        <f>SUM(AB7:AB15)</f>
        <v>44</v>
      </c>
      <c r="AC16" s="15">
        <f>SUM(AC7:AC15)</f>
        <v>44</v>
      </c>
      <c r="AD16" s="2">
        <f>SUM(AD7:AD15)</f>
        <v>3.5</v>
      </c>
      <c r="AE16" s="9"/>
      <c r="AF16" s="10" t="s">
        <v>38</v>
      </c>
      <c r="AG16" s="15">
        <f>SUM(AG7:AG15)</f>
        <v>36</v>
      </c>
      <c r="AH16" s="15">
        <f>SUM(AH7:AH15)</f>
        <v>49</v>
      </c>
      <c r="AI16" s="15">
        <f>SUM(AI7:AI15)</f>
        <v>49</v>
      </c>
      <c r="AJ16" s="2">
        <f>SUM(AJ7:AJ15)</f>
        <v>3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47</v>
      </c>
      <c r="AU16" s="15">
        <f>SUM(AU7:AU15)</f>
        <v>47</v>
      </c>
      <c r="AV16" s="2">
        <f>SUM(AV7:AV15)</f>
        <v>5</v>
      </c>
      <c r="AW16" s="9"/>
      <c r="AX16" s="10" t="s">
        <v>38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35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Y18" s="9"/>
      <c r="AC18" t="s">
        <v>113</v>
      </c>
      <c r="AD18" s="2">
        <v>0</v>
      </c>
      <c r="AE18" s="9"/>
      <c r="AI18" t="s">
        <v>113</v>
      </c>
      <c r="AJ18" s="2">
        <v>0</v>
      </c>
      <c r="AK18" s="9"/>
      <c r="AO18" t="s">
        <v>113</v>
      </c>
      <c r="AQ18" s="9"/>
      <c r="AU18" t="s">
        <v>113</v>
      </c>
      <c r="AV18" s="2">
        <v>1</v>
      </c>
      <c r="AW18" s="9"/>
      <c r="BA18" t="s">
        <v>113</v>
      </c>
      <c r="BC18" s="9"/>
      <c r="BG18" t="s">
        <v>113</v>
      </c>
      <c r="BI18" s="9"/>
      <c r="BM18" t="s">
        <v>113</v>
      </c>
      <c r="BO18" s="9"/>
      <c r="BS18" t="s">
        <v>113</v>
      </c>
      <c r="BU18" s="9"/>
      <c r="BY18" t="s">
        <v>113</v>
      </c>
      <c r="CA18" s="9"/>
      <c r="CE18" t="s">
        <v>113</v>
      </c>
      <c r="CG18" s="9"/>
      <c r="CK18" t="s">
        <v>113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0</v>
      </c>
      <c r="G20" s="9"/>
      <c r="K20" t="s">
        <v>114</v>
      </c>
      <c r="L20" s="17">
        <f>SUM(L16:L19)</f>
        <v>0</v>
      </c>
      <c r="M20" s="9"/>
      <c r="Q20" t="s">
        <v>114</v>
      </c>
      <c r="R20" s="17">
        <f>SUM(R16:R19)</f>
        <v>0</v>
      </c>
      <c r="S20" s="9"/>
      <c r="W20" t="s">
        <v>114</v>
      </c>
      <c r="X20" s="17">
        <f>SUM(X16:X19)</f>
        <v>0</v>
      </c>
      <c r="Y20" s="9"/>
      <c r="AC20" t="s">
        <v>114</v>
      </c>
      <c r="AD20" s="17">
        <f>SUM(AD16:AD19)</f>
        <v>3.5</v>
      </c>
      <c r="AE20" s="9"/>
      <c r="AI20" t="s">
        <v>114</v>
      </c>
      <c r="AJ20" s="17">
        <f>SUM(AJ16:AJ19)</f>
        <v>3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6</v>
      </c>
      <c r="AW20" s="9"/>
      <c r="BA20" t="s">
        <v>114</v>
      </c>
      <c r="BB20" s="17">
        <f>SUM(BB16:BB19)</f>
        <v>0</v>
      </c>
      <c r="BC20" s="9"/>
      <c r="BG20" t="s">
        <v>114</v>
      </c>
      <c r="BH20" s="17">
        <f>SUM(BH16:BH19)</f>
        <v>0</v>
      </c>
      <c r="BI20" s="9"/>
      <c r="BM20" t="s">
        <v>114</v>
      </c>
      <c r="BN20" s="17">
        <f>SUM(BN16:BN19)</f>
        <v>0</v>
      </c>
      <c r="BO20" s="9"/>
      <c r="BS20" t="s">
        <v>114</v>
      </c>
      <c r="BT20" s="17">
        <f>SUM(BT16:BT19)</f>
        <v>0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17">
        <f>SUM(CF16:CF19)</f>
        <v>0</v>
      </c>
      <c r="CG20" s="9"/>
      <c r="CK20" t="s">
        <v>114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9</v>
      </c>
      <c r="AE22" s="9"/>
      <c r="AI22" t="s">
        <v>56</v>
      </c>
      <c r="AJ22" s="2">
        <f>IF(AH16=0,0,AI16-AG16)</f>
        <v>13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11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 t="str">
        <f>IF(AB16&lt;&gt;0,IF(AD16&gt;4.5,"W",IF(AD16=4.5,"T",IF(AD16&lt;4.5,"L"))),0)</f>
        <v>L</v>
      </c>
      <c r="AJ24" s="19" t="str">
        <f>IF(AH16&lt;&gt;0,IF(AJ16&gt;4.5,"W",IF(AJ16=4.5,"T",IF(AJ16&lt;4.5,"L"))),0)</f>
        <v>L</v>
      </c>
      <c r="AP24" s="19">
        <f>IF(AN16&lt;&gt;0,IF(AP16&gt;4.5,"W",IF(AP16=4.5,"T",IF(AP16&lt;4.5,"L"))),0)</f>
        <v>0</v>
      </c>
      <c r="AV24" s="19" t="str">
        <f>IF(AT16&lt;&gt;0,IF(AV16&gt;4.5,"W",IF(AV16=4.5,"T",IF(AV16&lt;4.5,"L"))),0)</f>
        <v>W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AVERAGE(J7,AB7,AN7,BF7,BR7)</f>
        <v>4</v>
      </c>
      <c r="K29" s="40">
        <f>MIN(J7,AB7,AN7,BF7,BR7)</f>
        <v>4</v>
      </c>
      <c r="L29" s="2">
        <f>MAX(J7,AB7,AN7,BF7,BR7)</f>
        <v>4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AVERAGE(J8,AB8,AN8,BF8,BR8)</f>
        <v>6</v>
      </c>
      <c r="K30" s="40">
        <f t="shared" ref="K30:K37" si="48">MIN(J8,AB8,AN8,BF8,BR8)</f>
        <v>6</v>
      </c>
      <c r="L30" s="2">
        <f t="shared" ref="L30:L37" si="49">MAX(J8,AB8,AN8,BF8,BR8)</f>
        <v>6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4</v>
      </c>
      <c r="K31" s="40">
        <f t="shared" si="48"/>
        <v>4</v>
      </c>
      <c r="L31" s="2">
        <f t="shared" si="49"/>
        <v>4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5</v>
      </c>
      <c r="K32" s="40">
        <f t="shared" si="48"/>
        <v>5</v>
      </c>
      <c r="L32" s="2">
        <f t="shared" si="49"/>
        <v>5</v>
      </c>
      <c r="M32" s="20"/>
    </row>
    <row r="33" spans="1:18" x14ac:dyDescent="0.2">
      <c r="A33" s="20"/>
      <c r="B33" t="s">
        <v>44</v>
      </c>
      <c r="C33" s="2">
        <f>AD20</f>
        <v>3.5</v>
      </c>
      <c r="D33" s="2">
        <f t="shared" si="45"/>
        <v>3.5</v>
      </c>
      <c r="E33" s="25">
        <f>IF(AB16&gt;0,1,0)</f>
        <v>1</v>
      </c>
      <c r="F33" s="2">
        <f t="shared" si="46"/>
        <v>1</v>
      </c>
      <c r="G33" s="20"/>
      <c r="I33" s="35">
        <v>5</v>
      </c>
      <c r="J33" s="2">
        <f t="shared" si="47"/>
        <v>4</v>
      </c>
      <c r="K33" s="40">
        <f t="shared" si="48"/>
        <v>4</v>
      </c>
      <c r="L33" s="2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3</v>
      </c>
      <c r="D34" s="2">
        <f t="shared" si="45"/>
        <v>3</v>
      </c>
      <c r="E34" s="25">
        <f>IF(AH16&gt;0,1,0)</f>
        <v>1</v>
      </c>
      <c r="F34" s="2">
        <f t="shared" si="46"/>
        <v>1</v>
      </c>
      <c r="G34" s="20"/>
      <c r="I34" s="35">
        <v>6</v>
      </c>
      <c r="J34" s="2">
        <f t="shared" si="47"/>
        <v>5</v>
      </c>
      <c r="K34" s="40">
        <f t="shared" si="48"/>
        <v>5</v>
      </c>
      <c r="L34" s="2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5</v>
      </c>
      <c r="K35" s="40">
        <f t="shared" si="48"/>
        <v>5</v>
      </c>
      <c r="L35" s="2">
        <f t="shared" si="49"/>
        <v>5</v>
      </c>
      <c r="M35" s="20"/>
    </row>
    <row r="36" spans="1:18" x14ac:dyDescent="0.2">
      <c r="A36" s="20"/>
      <c r="B36" t="s">
        <v>47</v>
      </c>
      <c r="C36" s="2">
        <f>AV20</f>
        <v>6</v>
      </c>
      <c r="D36" s="2">
        <f t="shared" si="45"/>
        <v>6</v>
      </c>
      <c r="E36" s="25">
        <f>IF(AT16&gt;0,1,0)</f>
        <v>1</v>
      </c>
      <c r="F36" s="2">
        <f t="shared" si="46"/>
        <v>1</v>
      </c>
      <c r="G36" s="20"/>
      <c r="I36" s="35">
        <v>8</v>
      </c>
      <c r="J36" s="2">
        <f t="shared" si="47"/>
        <v>3</v>
      </c>
      <c r="K36" s="40">
        <f t="shared" si="48"/>
        <v>3</v>
      </c>
      <c r="L36" s="2">
        <f t="shared" si="49"/>
        <v>3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>
        <f t="shared" si="47"/>
        <v>8</v>
      </c>
      <c r="K37" s="40">
        <f t="shared" si="48"/>
        <v>8</v>
      </c>
      <c r="L37" s="2">
        <f t="shared" si="49"/>
        <v>8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118</v>
      </c>
      <c r="J38" s="37">
        <f>SUM(J29:J37)</f>
        <v>44</v>
      </c>
      <c r="K38" s="37">
        <f>SUM(K29:K37)</f>
        <v>44</v>
      </c>
      <c r="L38" s="37">
        <f>SUM(L29:L37)</f>
        <v>44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123">
        <f>AVERAGE(D7,P7,V7,AH7,AT7)</f>
        <v>5</v>
      </c>
      <c r="K40" s="123">
        <f>MIN(D7,P7,V7,AH7,AT7)</f>
        <v>5</v>
      </c>
      <c r="L40" s="2">
        <f>MAX(D7,P7,V7,AH7,AT7)</f>
        <v>5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123">
        <f t="shared" ref="J41:J48" si="50">AVERAGE(D8,P8,V8,AH8,AT8)</f>
        <v>6</v>
      </c>
      <c r="K41" s="123">
        <f t="shared" ref="K41:K48" si="51">MIN(D8,P8,V8,AH8,AT8)</f>
        <v>6</v>
      </c>
      <c r="L41" s="2">
        <f t="shared" ref="L41:L48" si="52">MAX(D8,P8,V8,AH8,AT8)</f>
        <v>6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123">
        <f t="shared" si="50"/>
        <v>4</v>
      </c>
      <c r="K42" s="123">
        <f t="shared" si="51"/>
        <v>4</v>
      </c>
      <c r="L42" s="2">
        <f t="shared" si="52"/>
        <v>4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123">
        <f t="shared" si="50"/>
        <v>6</v>
      </c>
      <c r="K43" s="123">
        <f t="shared" si="51"/>
        <v>6</v>
      </c>
      <c r="L43" s="2">
        <f t="shared" si="52"/>
        <v>6</v>
      </c>
      <c r="M43" s="20"/>
    </row>
    <row r="44" spans="1:18" x14ac:dyDescent="0.2">
      <c r="A44" s="20"/>
      <c r="B44" t="s">
        <v>38</v>
      </c>
      <c r="C44" s="2">
        <f>SUM(C29:C43)</f>
        <v>12.5</v>
      </c>
      <c r="D44" s="2">
        <f>SUM(D29:D43)</f>
        <v>12.5</v>
      </c>
      <c r="E44" s="25">
        <f>SUM(E29:E43)</f>
        <v>3</v>
      </c>
      <c r="F44" s="2">
        <f>SUM(F29:F43)</f>
        <v>3</v>
      </c>
      <c r="G44" s="20"/>
      <c r="I44" s="35">
        <v>14</v>
      </c>
      <c r="J44" s="123">
        <f t="shared" si="50"/>
        <v>5.5</v>
      </c>
      <c r="K44" s="123">
        <f t="shared" si="51"/>
        <v>5</v>
      </c>
      <c r="L44" s="2">
        <f t="shared" si="52"/>
        <v>6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4.5</v>
      </c>
      <c r="K45" s="123">
        <f t="shared" si="51"/>
        <v>4</v>
      </c>
      <c r="L45" s="2">
        <f t="shared" si="52"/>
        <v>5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6</v>
      </c>
      <c r="K46" s="123">
        <f t="shared" si="51"/>
        <v>5</v>
      </c>
      <c r="L46" s="2">
        <f t="shared" si="52"/>
        <v>7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>
        <f t="shared" si="50"/>
        <v>5.5</v>
      </c>
      <c r="K47" s="123">
        <f t="shared" si="51"/>
        <v>5</v>
      </c>
      <c r="L47" s="2">
        <f t="shared" si="52"/>
        <v>6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123">
        <f t="shared" si="50"/>
        <v>5.5</v>
      </c>
      <c r="K48" s="123">
        <f t="shared" si="51"/>
        <v>5</v>
      </c>
      <c r="L48" s="2">
        <f t="shared" si="52"/>
        <v>6</v>
      </c>
      <c r="M48" s="20"/>
      <c r="R48" s="2"/>
    </row>
    <row r="49" spans="1:18" x14ac:dyDescent="0.2">
      <c r="A49" s="20"/>
      <c r="B49" t="s">
        <v>30</v>
      </c>
      <c r="C49" s="25">
        <f t="shared" si="53"/>
        <v>5</v>
      </c>
      <c r="G49" s="20"/>
      <c r="I49" s="36" t="s">
        <v>120</v>
      </c>
      <c r="J49" s="37">
        <f>SUM(J40:J48)</f>
        <v>48</v>
      </c>
      <c r="K49" s="37">
        <f>SUM(K40:K48)</f>
        <v>45</v>
      </c>
      <c r="L49" s="37">
        <f>SUM(L40:L48)</f>
        <v>51</v>
      </c>
      <c r="M49" s="20"/>
      <c r="R49" s="2"/>
    </row>
    <row r="50" spans="1:18" x14ac:dyDescent="0.2">
      <c r="A50" s="20"/>
      <c r="B50" t="s">
        <v>121</v>
      </c>
      <c r="C50" s="25">
        <f t="shared" si="53"/>
        <v>12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3"/>
        <v>9</v>
      </c>
      <c r="G51" s="20"/>
      <c r="R51" s="2"/>
    </row>
    <row r="52" spans="1:18" x14ac:dyDescent="0.2">
      <c r="A52" s="20"/>
      <c r="B52" t="s">
        <v>12</v>
      </c>
      <c r="C52" s="25">
        <f t="shared" si="53"/>
        <v>1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27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0</v>
      </c>
      <c r="E56" s="31" t="str">
        <f t="shared" ref="E56:E64" si="55">IF(D56&lt;&gt;0,IF((D56-C56)=-1,"Birdie",IF((D56-C56)=-2,"Eagle",IF((D56-C56)=0,"Par",IF((D56-C56)=1,"bogey",IF((D56-C56)=2,"Double bogey","Other"))))),"  ")</f>
        <v xml:space="preserve">  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0</v>
      </c>
      <c r="E57" s="31" t="str">
        <f t="shared" si="55"/>
        <v xml:space="preserve">  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0</v>
      </c>
      <c r="E58" s="31" t="str">
        <f t="shared" si="55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0</v>
      </c>
      <c r="E59" s="31" t="str">
        <f t="shared" si="55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0</v>
      </c>
      <c r="E60" s="31" t="str">
        <f t="shared" si="55"/>
        <v xml:space="preserve">  </v>
      </c>
      <c r="H60" t="s">
        <v>125</v>
      </c>
      <c r="I60" s="25">
        <f>COUNTIF(E56:E64,"bogey")</f>
        <v>0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0</v>
      </c>
      <c r="E61" s="31" t="str">
        <f t="shared" si="55"/>
        <v xml:space="preserve">  </v>
      </c>
      <c r="H61" t="s">
        <v>126</v>
      </c>
      <c r="I61" s="25">
        <f>COUNTIF(E56:E64,"Double bogey")</f>
        <v>0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0</v>
      </c>
      <c r="E62" s="31" t="str">
        <f t="shared" si="55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0</v>
      </c>
      <c r="E63" s="31" t="str">
        <f t="shared" si="55"/>
        <v xml:space="preserve">  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0</v>
      </c>
      <c r="E64" s="31" t="str">
        <f t="shared" si="55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0</v>
      </c>
      <c r="E67" s="31" t="str">
        <f t="shared" ref="E67:E75" si="57">IF(D67&lt;&gt;0,IF((D67-C67)=-1,"Birdie",IF((D67-C67)=-2,"Eagle",IF((D67-C67)=0,"Par",IF((D67-C67)=1,"bogey",IF((D67-C67)=2,"Double bogey","Other"))))),"  ")</f>
        <v xml:space="preserve">  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0</v>
      </c>
      <c r="E68" s="31" t="str">
        <f t="shared" si="57"/>
        <v xml:space="preserve">  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0</v>
      </c>
      <c r="E69" s="31" t="str">
        <f t="shared" si="57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0</v>
      </c>
      <c r="E70" s="31" t="str">
        <f t="shared" si="57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0</v>
      </c>
      <c r="E71" s="31" t="str">
        <f t="shared" si="57"/>
        <v xml:space="preserve">  </v>
      </c>
      <c r="H71" t="s">
        <v>125</v>
      </c>
      <c r="I71" s="25">
        <f>COUNTIF(E67:E75,"bogey")</f>
        <v>0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0</v>
      </c>
      <c r="E72" s="31" t="str">
        <f t="shared" si="57"/>
        <v xml:space="preserve">  </v>
      </c>
      <c r="H72" t="s">
        <v>126</v>
      </c>
      <c r="I72" s="25">
        <f>COUNTIF(E67:E75,"Double bogey")</f>
        <v>0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0</v>
      </c>
      <c r="E73" s="31" t="str">
        <f t="shared" si="57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0</v>
      </c>
      <c r="E74" s="31" t="str">
        <f t="shared" si="57"/>
        <v xml:space="preserve">  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0</v>
      </c>
      <c r="E75" s="31" t="str">
        <f t="shared" si="57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0</v>
      </c>
      <c r="E78" s="31" t="str">
        <f t="shared" ref="E78:E86" si="59">IF(D78&lt;&gt;0,IF((D78-C78)=-1,"Birdie",IF((D78-C78)=-2,"Eagle",IF((D78-C78)=0,"Par",IF((D78-C78)=1,"bogey",IF((D78-C78)=2,"Double bogey","Other"))))),"  ")</f>
        <v xml:space="preserve">  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0</v>
      </c>
      <c r="E79" s="31" t="str">
        <f t="shared" si="59"/>
        <v xml:space="preserve">  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0</v>
      </c>
      <c r="E80" s="31" t="str">
        <f t="shared" si="59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0</v>
      </c>
      <c r="E81" s="31" t="str">
        <f t="shared" si="59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0</v>
      </c>
      <c r="E82" s="31" t="str">
        <f t="shared" si="59"/>
        <v xml:space="preserve">  </v>
      </c>
      <c r="H82" t="s">
        <v>125</v>
      </c>
      <c r="I82" s="25">
        <f>COUNTIF(E78:E86,"bogey")</f>
        <v>0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0</v>
      </c>
      <c r="E83" s="31" t="str">
        <f t="shared" si="59"/>
        <v xml:space="preserve">  </v>
      </c>
      <c r="H83" t="s">
        <v>126</v>
      </c>
      <c r="I83" s="25">
        <f>COUNTIF(E78:E86,"Double bogey")</f>
        <v>0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0</v>
      </c>
      <c r="E84" s="31" t="str">
        <f t="shared" si="59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0</v>
      </c>
      <c r="E85" s="31" t="str">
        <f t="shared" si="59"/>
        <v xml:space="preserve">  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0</v>
      </c>
      <c r="E86" s="31" t="str">
        <f t="shared" si="59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0</v>
      </c>
      <c r="E89" s="31" t="str">
        <f t="shared" ref="E89:E97" si="61">IF(D89&lt;&gt;0,IF((D89-C89)=-1,"Birdie",IF((D89-C89)=-2,"Eagle",IF((D89-C89)=0,"Par",IF((D89-C89)=1,"bogey",IF((D89-C89)=2,"Double bogey","Other"))))),"  ")</f>
        <v xml:space="preserve">  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0</v>
      </c>
      <c r="E90" s="31" t="str">
        <f t="shared" si="61"/>
        <v xml:space="preserve">  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0</v>
      </c>
      <c r="E91" s="31" t="str">
        <f t="shared" si="61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0</v>
      </c>
      <c r="E92" s="31" t="str">
        <f t="shared" si="61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0</v>
      </c>
      <c r="E93" s="31" t="str">
        <f t="shared" si="61"/>
        <v xml:space="preserve">  </v>
      </c>
      <c r="H93" t="s">
        <v>125</v>
      </c>
      <c r="I93" s="25">
        <f>COUNTIF(E89:E97,"bogey")</f>
        <v>0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0</v>
      </c>
      <c r="E94" s="31" t="str">
        <f t="shared" si="61"/>
        <v xml:space="preserve">  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0</v>
      </c>
      <c r="E95" s="31" t="str">
        <f t="shared" si="61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0</v>
      </c>
      <c r="E96" s="31" t="str">
        <f t="shared" si="61"/>
        <v xml:space="preserve">  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0</v>
      </c>
      <c r="E97" s="31" t="str">
        <f t="shared" si="61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4</v>
      </c>
      <c r="E100" s="31" t="str">
        <f t="shared" ref="E100:E108" si="63">IF(D100&lt;&gt;0,IF((D100-C100)=-1,"Birdie",IF((D100-C100)=-2,"Eagle",IF((D100-C100)=0,"Par",IF((D100-C100)=1,"bogey",IF((D100-C100)=2,"Double bogey","Other"))))),"  ")</f>
        <v>Par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6</v>
      </c>
      <c r="E101" s="31" t="str">
        <f t="shared" si="63"/>
        <v>Double bogey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4</v>
      </c>
      <c r="E102" s="31" t="str">
        <f t="shared" si="63"/>
        <v>Par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5</v>
      </c>
      <c r="E103" s="31" t="str">
        <f t="shared" si="63"/>
        <v>bogey</v>
      </c>
      <c r="H103" t="s">
        <v>9</v>
      </c>
      <c r="I103" s="25">
        <f>COUNTIF(E100:E108,"Par")</f>
        <v>3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4</v>
      </c>
      <c r="E104" s="31" t="str">
        <f t="shared" si="63"/>
        <v>bogey</v>
      </c>
      <c r="H104" t="s">
        <v>125</v>
      </c>
      <c r="I104" s="25">
        <f>COUNTIF(E100:E108,"bogey")</f>
        <v>4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5</v>
      </c>
      <c r="E105" s="31" t="str">
        <f t="shared" si="63"/>
        <v>bogey</v>
      </c>
      <c r="H105" t="s">
        <v>126</v>
      </c>
      <c r="I105" s="25">
        <f>COUNTIF(E100:E108,"Double bogey")</f>
        <v>1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5</v>
      </c>
      <c r="E106" s="31" t="str">
        <f t="shared" si="63"/>
        <v>bogey</v>
      </c>
      <c r="H106" t="s">
        <v>12</v>
      </c>
      <c r="I106" s="25">
        <f>COUNTIF(E100:E108,"Other")</f>
        <v>1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3</v>
      </c>
      <c r="E107" s="31" t="str">
        <f t="shared" si="63"/>
        <v>Par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8</v>
      </c>
      <c r="E108" s="31" t="str">
        <f t="shared" si="63"/>
        <v>Other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5</v>
      </c>
      <c r="E111" s="31" t="str">
        <f t="shared" ref="E111:E119" si="65">IF(D111&lt;&gt;0,IF((D111-C111)=-1,"Birdie",IF((D111-C111)=-2,"Eagle",IF((D111-C111)=0,"Par",IF((D111-C111)=1,"bogey",IF((D111-C111)=2,"Double bogey","Other"))))),"  ")</f>
        <v>bogey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6</v>
      </c>
      <c r="E112" s="31" t="str">
        <f t="shared" si="65"/>
        <v>Double bogey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4</v>
      </c>
      <c r="E113" s="31" t="str">
        <f t="shared" si="65"/>
        <v>bogey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6</v>
      </c>
      <c r="E114" s="31" t="str">
        <f t="shared" si="65"/>
        <v>Double bogey</v>
      </c>
      <c r="H114" t="s">
        <v>9</v>
      </c>
      <c r="I114" s="25">
        <f>COUNTIF(E111:E119,"Par")</f>
        <v>0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5</v>
      </c>
      <c r="E115" s="31" t="str">
        <f t="shared" si="65"/>
        <v>bogey</v>
      </c>
      <c r="H115" t="s">
        <v>125</v>
      </c>
      <c r="I115" s="25">
        <f>COUNTIF(E111:E119,"bogey")</f>
        <v>5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5</v>
      </c>
      <c r="E116" s="31" t="str">
        <f t="shared" si="65"/>
        <v>Double bogey</v>
      </c>
      <c r="H116" t="s">
        <v>126</v>
      </c>
      <c r="I116" s="25">
        <f>COUNTIF(E111:E119,"Double bogey")</f>
        <v>4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7</v>
      </c>
      <c r="E117" s="31" t="str">
        <f t="shared" si="65"/>
        <v>Double bogey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5</v>
      </c>
      <c r="E118" s="31" t="str">
        <f t="shared" si="65"/>
        <v>bogey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6</v>
      </c>
      <c r="E119" s="31" t="str">
        <f t="shared" si="65"/>
        <v>bogey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0</v>
      </c>
      <c r="E122" s="31" t="str">
        <f t="shared" ref="E122:E130" si="67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0</v>
      </c>
      <c r="E123" s="31" t="str">
        <f t="shared" si="67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0</v>
      </c>
      <c r="E124" s="31" t="str">
        <f t="shared" si="67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0</v>
      </c>
      <c r="E125" s="31" t="str">
        <f t="shared" si="67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0</v>
      </c>
      <c r="E126" s="31" t="str">
        <f t="shared" si="67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0</v>
      </c>
      <c r="E127" s="31" t="str">
        <f t="shared" si="67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0</v>
      </c>
      <c r="E128" s="31" t="str">
        <f t="shared" si="67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0</v>
      </c>
      <c r="E129" s="31" t="str">
        <f t="shared" si="67"/>
        <v xml:space="preserve">  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0</v>
      </c>
      <c r="E130" s="31" t="str">
        <f t="shared" si="67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5</v>
      </c>
      <c r="E133" s="31" t="str">
        <f t="shared" ref="E133:E141" si="69">IF(D133&lt;&gt;0,IF((D133-C133)=-1,"Birdie",IF((D133-C133)=-2,"Eagle",IF((D133-C133)=0,"Par",IF((D133-C133)=1,"bogey",IF((D133-C133)=2,"Double bogey","Other"))))),"  ")</f>
        <v>bogey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6</v>
      </c>
      <c r="E134" s="31" t="str">
        <f t="shared" si="69"/>
        <v>Double bogey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4</v>
      </c>
      <c r="E135" s="31" t="str">
        <f t="shared" si="69"/>
        <v>bogey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6</v>
      </c>
      <c r="E136" s="31" t="str">
        <f t="shared" si="69"/>
        <v>Double bogey</v>
      </c>
      <c r="H136" t="s">
        <v>9</v>
      </c>
      <c r="I136" s="25">
        <f>COUNTIF(E133:E141,"Par")</f>
        <v>2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6</v>
      </c>
      <c r="E137" s="31" t="str">
        <f t="shared" si="69"/>
        <v>Double bogey</v>
      </c>
      <c r="H137" t="s">
        <v>125</v>
      </c>
      <c r="I137" s="25">
        <f>COUNTIF(E133:E141,"bogey")</f>
        <v>3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4</v>
      </c>
      <c r="E138" s="31" t="str">
        <f t="shared" si="69"/>
        <v>bogey</v>
      </c>
      <c r="H138" t="s">
        <v>126</v>
      </c>
      <c r="I138" s="25">
        <f>COUNTIF(E133:E141,"Double bogey")</f>
        <v>4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5</v>
      </c>
      <c r="E139" s="31" t="str">
        <f t="shared" si="69"/>
        <v>Par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6</v>
      </c>
      <c r="E140" s="31" t="str">
        <f t="shared" si="69"/>
        <v>Double bogey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5</v>
      </c>
      <c r="E141" s="31" t="str">
        <f t="shared" si="69"/>
        <v>Par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0</v>
      </c>
      <c r="E144" s="31" t="str">
        <f t="shared" ref="E144:E152" si="71">IF(D144&lt;&gt;0,IF((D144-C144)=-1,"Birdie",IF((D144-C144)=-2,"Eagle",IF((D144-C144)=0,"Par",IF((D144-C144)=1,"bogey",IF((D144-C144)=2,"Double bogey","Other"))))),"  ")</f>
        <v xml:space="preserve">  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0</v>
      </c>
      <c r="E145" s="31" t="str">
        <f t="shared" si="71"/>
        <v xml:space="preserve">  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0</v>
      </c>
      <c r="E146" s="31" t="str">
        <f t="shared" si="71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0</v>
      </c>
      <c r="E147" s="31" t="str">
        <f t="shared" si="71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0</v>
      </c>
      <c r="E148" s="31" t="str">
        <f t="shared" si="71"/>
        <v xml:space="preserve">  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0</v>
      </c>
      <c r="E149" s="31" t="str">
        <f t="shared" si="71"/>
        <v xml:space="preserve">  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0</v>
      </c>
      <c r="E150" s="31" t="str">
        <f t="shared" si="71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0</v>
      </c>
      <c r="E151" s="31" t="str">
        <f t="shared" si="71"/>
        <v xml:space="preserve">  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0</v>
      </c>
      <c r="E152" s="31" t="str">
        <f t="shared" si="71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0</v>
      </c>
      <c r="E155" s="31" t="str">
        <f t="shared" ref="E155:E163" si="73">IF(D155&lt;&gt;0,IF((D155-C155)=-1,"Birdie",IF((D155-C155)=-2,"Eagle",IF((D155-C155)=0,"Par",IF((D155-C155)=1,"bogey",IF((D155-C155)=2,"Double bogey","Other"))))),"  ")</f>
        <v xml:space="preserve">  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0</v>
      </c>
      <c r="E156" s="31" t="str">
        <f t="shared" si="73"/>
        <v xml:space="preserve">  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0</v>
      </c>
      <c r="E157" s="31" t="str">
        <f t="shared" si="73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0</v>
      </c>
      <c r="E158" s="31" t="str">
        <f t="shared" si="73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0</v>
      </c>
      <c r="E159" s="31" t="str">
        <f t="shared" si="73"/>
        <v xml:space="preserve">  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0</v>
      </c>
      <c r="E160" s="31" t="str">
        <f t="shared" si="73"/>
        <v xml:space="preserve">  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0</v>
      </c>
      <c r="E161" s="31" t="str">
        <f t="shared" si="73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0</v>
      </c>
      <c r="E162" s="31" t="str">
        <f t="shared" si="73"/>
        <v xml:space="preserve">  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0</v>
      </c>
      <c r="E163" s="31" t="str">
        <f t="shared" si="73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0</v>
      </c>
      <c r="E166" s="31" t="str">
        <f t="shared" ref="E166:E174" si="75">IF(D166&lt;&gt;0,IF((D166-C166)=-1,"Birdie",IF((D166-C166)=-2,"Eagle",IF((D166-C166)=0,"Par",IF((D166-C166)=1,"bogey",IF((D166-C166)=2,"Double bogey","Other"))))),"  ")</f>
        <v xml:space="preserve">  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0</v>
      </c>
      <c r="E167" s="31" t="str">
        <f t="shared" si="75"/>
        <v xml:space="preserve">  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0</v>
      </c>
      <c r="E168" s="31" t="str">
        <f t="shared" si="75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0</v>
      </c>
      <c r="E169" s="31" t="str">
        <f t="shared" si="75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0</v>
      </c>
      <c r="E170" s="31" t="str">
        <f t="shared" si="75"/>
        <v xml:space="preserve">  </v>
      </c>
      <c r="H170" t="s">
        <v>125</v>
      </c>
      <c r="I170" s="25">
        <f>COUNTIF(E166:E174,"bogey")</f>
        <v>0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0</v>
      </c>
      <c r="E171" s="31" t="str">
        <f t="shared" si="75"/>
        <v xml:space="preserve">  </v>
      </c>
      <c r="H171" t="s">
        <v>126</v>
      </c>
      <c r="I171" s="25">
        <f>COUNTIF(E166:E174,"Double bogey")</f>
        <v>0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0</v>
      </c>
      <c r="E172" s="31" t="str">
        <f t="shared" si="75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0</v>
      </c>
      <c r="E173" s="31" t="str">
        <f t="shared" si="75"/>
        <v xml:space="preserve">  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0</v>
      </c>
      <c r="E174" s="31" t="str">
        <f t="shared" si="75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0</v>
      </c>
      <c r="E177" s="31" t="str">
        <f t="shared" ref="E177:E185" si="77">IF(D177&lt;&gt;0,IF((D177-C177)=-1,"Birdie",IF((D177-C177)=-2,"Eagle",IF((D177-C177)=0,"Par",IF((D177-C177)=1,"bogey",IF((D177-C177)=2,"Double bogey","Other"))))),"  ")</f>
        <v xml:space="preserve">  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0</v>
      </c>
      <c r="E178" s="31" t="str">
        <f t="shared" si="77"/>
        <v xml:space="preserve">  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0</v>
      </c>
      <c r="E179" s="31" t="str">
        <f t="shared" si="77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0</v>
      </c>
      <c r="E180" s="31" t="str">
        <f t="shared" si="77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0</v>
      </c>
      <c r="E181" s="31" t="str">
        <f t="shared" si="77"/>
        <v xml:space="preserve">  </v>
      </c>
      <c r="H181" t="s">
        <v>125</v>
      </c>
      <c r="I181" s="25">
        <f>COUNTIF(E177:E185,"bogey")</f>
        <v>0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0</v>
      </c>
      <c r="E182" s="31" t="str">
        <f t="shared" si="77"/>
        <v xml:space="preserve">  </v>
      </c>
      <c r="H182" t="s">
        <v>126</v>
      </c>
      <c r="I182" s="25">
        <f>COUNTIF(E177:E185,"Double bogey")</f>
        <v>0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0</v>
      </c>
      <c r="E183" s="31" t="str">
        <f t="shared" si="77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0</v>
      </c>
      <c r="E184" s="31" t="str">
        <f t="shared" si="77"/>
        <v xml:space="preserve">  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0</v>
      </c>
      <c r="E185" s="31" t="str">
        <f t="shared" si="77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0</v>
      </c>
      <c r="E188" s="31" t="str">
        <f t="shared" ref="E188:E196" si="79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0</v>
      </c>
      <c r="E189" s="31" t="str">
        <f t="shared" si="79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0</v>
      </c>
      <c r="E190" s="31" t="str">
        <f t="shared" si="79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0</v>
      </c>
      <c r="E191" s="31" t="str">
        <f t="shared" si="79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0</v>
      </c>
      <c r="E192" s="31" t="str">
        <f t="shared" si="79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0</v>
      </c>
      <c r="E193" s="31" t="str">
        <f t="shared" si="79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0</v>
      </c>
      <c r="E194" s="31" t="str">
        <f t="shared" si="79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0</v>
      </c>
      <c r="E195" s="31" t="str">
        <f t="shared" si="79"/>
        <v xml:space="preserve">  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0</v>
      </c>
      <c r="E196" s="31" t="str">
        <f t="shared" si="79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0</v>
      </c>
      <c r="E199" s="31" t="str">
        <f t="shared" ref="E199:E207" si="81">IF(D199&lt;&gt;0,IF((D199-C199)=-1,"Birdie",IF((D199-C199)=-2,"Eagle",IF((D199-C199)=0,"Par",IF((D199-C199)=1,"bogey",IF((D199-C199)=2,"Double bogey","Other"))))),"  ")</f>
        <v xml:space="preserve">  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0</v>
      </c>
      <c r="E200" s="31" t="str">
        <f t="shared" si="81"/>
        <v xml:space="preserve">  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0</v>
      </c>
      <c r="E201" s="31" t="str">
        <f t="shared" si="81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0</v>
      </c>
      <c r="E202" s="31" t="str">
        <f t="shared" si="81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0</v>
      </c>
      <c r="E203" s="31" t="str">
        <f t="shared" si="81"/>
        <v xml:space="preserve">  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0</v>
      </c>
      <c r="E204" s="31" t="str">
        <f t="shared" si="81"/>
        <v xml:space="preserve">  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0</v>
      </c>
      <c r="E205" s="31" t="str">
        <f t="shared" si="81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0</v>
      </c>
      <c r="E206" s="31" t="str">
        <f t="shared" si="81"/>
        <v xml:space="preserve">  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0</v>
      </c>
      <c r="E207" s="31" t="str">
        <f t="shared" si="81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0</v>
      </c>
      <c r="E210" s="31" t="str">
        <f t="shared" ref="E210:E218" si="83">IF(D210&lt;&gt;0,IF((D210-C210)=-1,"Birdie",IF((D210-C210)=-2,"Eagle",IF((D210-C210)=0,"Par",IF((D210-C210)=1,"bogey",IF((D210-C210)=2,"Double bogey","Other"))))),"  ")</f>
        <v xml:space="preserve">  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0</v>
      </c>
      <c r="E211" s="31" t="str">
        <f t="shared" si="83"/>
        <v xml:space="preserve">  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0</v>
      </c>
      <c r="E212" s="31" t="str">
        <f t="shared" si="83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0</v>
      </c>
      <c r="E213" s="31" t="str">
        <f t="shared" si="83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0</v>
      </c>
      <c r="E214" s="31" t="str">
        <f t="shared" si="83"/>
        <v xml:space="preserve">  </v>
      </c>
      <c r="H214" t="s">
        <v>125</v>
      </c>
      <c r="I214" s="25">
        <f>COUNTIF(E210:E218,"bogey")</f>
        <v>0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0</v>
      </c>
      <c r="E215" s="31" t="str">
        <f t="shared" si="83"/>
        <v xml:space="preserve">  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0</v>
      </c>
      <c r="E216" s="31" t="str">
        <f t="shared" si="83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0</v>
      </c>
      <c r="E217" s="31" t="str">
        <f t="shared" si="83"/>
        <v xml:space="preserve">  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0</v>
      </c>
      <c r="E218" s="31" t="str">
        <f t="shared" si="83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E63B-2630-41A0-AAAB-03C837F55C6B}">
  <dimension ref="A1:CN218"/>
  <sheetViews>
    <sheetView topLeftCell="A25" workbookViewId="0">
      <selection activeCell="A25" sqref="A25"/>
    </sheetView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172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10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6</v>
      </c>
      <c r="BA7" s="15">
        <f t="shared" ref="BA7:BA15" si="17">IF((AZ7-AY7)&gt;3,AY7+3,AZ7)</f>
        <v>6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4</v>
      </c>
      <c r="BF7" s="15">
        <v>4</v>
      </c>
      <c r="BG7" s="15">
        <f t="shared" ref="BG7:BG15" si="19">IF((BF7-BE7)&gt;3,BE7+3,BF7)</f>
        <v>4</v>
      </c>
      <c r="BH7" s="2">
        <v>1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>
        <v>5</v>
      </c>
      <c r="BS7" s="15">
        <f t="shared" ref="BS7:BS15" si="23">IF((BR7-BQ7)&gt;3,BQ7+3,BR7)</f>
        <v>5</v>
      </c>
      <c r="BT7" s="2">
        <v>0.5</v>
      </c>
      <c r="BU7" s="9"/>
      <c r="BV7" s="14">
        <f>VLOOKUP(BW5,Week,6)</f>
        <v>10</v>
      </c>
      <c r="BW7" s="15">
        <f t="shared" ref="BW7:BW15" si="24">VLOOKUP(BV7,Holes,2)</f>
        <v>4</v>
      </c>
      <c r="BX7" s="15">
        <v>4</v>
      </c>
      <c r="BY7" s="15">
        <f t="shared" ref="BY7:BY15" si="25">IF((BX7-BW7)&gt;3,BW7+3,BX7)</f>
        <v>4</v>
      </c>
      <c r="BZ7" s="2"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11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4</v>
      </c>
      <c r="BA8" s="15">
        <f t="shared" si="17"/>
        <v>4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>
        <v>5</v>
      </c>
      <c r="BG8" s="15">
        <f t="shared" si="19"/>
        <v>5</v>
      </c>
      <c r="BH8" s="2">
        <v>1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>
        <v>5</v>
      </c>
      <c r="BS8" s="15">
        <f t="shared" si="23"/>
        <v>5</v>
      </c>
      <c r="BT8" s="2">
        <v>0.5</v>
      </c>
      <c r="BU8" s="9"/>
      <c r="BV8" s="16">
        <f t="shared" ref="BV8:BV15" si="42">+BV7+1</f>
        <v>11</v>
      </c>
      <c r="BW8" s="15">
        <f t="shared" si="24"/>
        <v>4</v>
      </c>
      <c r="BX8" s="15">
        <v>5</v>
      </c>
      <c r="BY8" s="15">
        <f t="shared" si="25"/>
        <v>5</v>
      </c>
      <c r="BZ8" s="2">
        <v>1</v>
      </c>
      <c r="CA8" s="9"/>
      <c r="CB8" s="16">
        <f t="shared" ref="CB8:CB15" si="43">+CB7+1</f>
        <v>2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11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12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>
        <v>4</v>
      </c>
      <c r="BA9" s="15">
        <f t="shared" si="17"/>
        <v>4</v>
      </c>
      <c r="BB9" s="2">
        <v>0</v>
      </c>
      <c r="BC9" s="9"/>
      <c r="BD9" s="16">
        <f t="shared" si="39"/>
        <v>3</v>
      </c>
      <c r="BE9" s="15">
        <f t="shared" si="18"/>
        <v>4</v>
      </c>
      <c r="BF9" s="15">
        <v>4</v>
      </c>
      <c r="BG9" s="15">
        <f t="shared" si="19"/>
        <v>4</v>
      </c>
      <c r="BH9" s="2">
        <v>0.5</v>
      </c>
      <c r="BI9" s="9"/>
      <c r="BJ9" s="16">
        <f t="shared" si="40"/>
        <v>12</v>
      </c>
      <c r="BK9" s="15">
        <f t="shared" si="20"/>
        <v>3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4</v>
      </c>
      <c r="BR9" s="15">
        <v>5</v>
      </c>
      <c r="BS9" s="15">
        <f t="shared" si="23"/>
        <v>5</v>
      </c>
      <c r="BT9" s="2">
        <v>0</v>
      </c>
      <c r="BU9" s="9"/>
      <c r="BV9" s="16">
        <f t="shared" si="42"/>
        <v>12</v>
      </c>
      <c r="BW9" s="15">
        <f t="shared" si="24"/>
        <v>3</v>
      </c>
      <c r="BX9" s="15">
        <v>4</v>
      </c>
      <c r="BY9" s="15">
        <f t="shared" si="25"/>
        <v>4</v>
      </c>
      <c r="BZ9" s="2">
        <v>0</v>
      </c>
      <c r="CA9" s="9"/>
      <c r="CB9" s="16">
        <f t="shared" si="43"/>
        <v>3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12</v>
      </c>
      <c r="CI9" s="15">
        <f t="shared" si="28"/>
        <v>3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13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>
        <v>5</v>
      </c>
      <c r="BA10" s="15">
        <f t="shared" si="17"/>
        <v>5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>
        <v>5</v>
      </c>
      <c r="BG10" s="15">
        <f t="shared" si="19"/>
        <v>5</v>
      </c>
      <c r="BH10" s="2">
        <v>0</v>
      </c>
      <c r="BI10" s="9"/>
      <c r="BJ10" s="16">
        <f t="shared" si="40"/>
        <v>13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>
        <v>6</v>
      </c>
      <c r="BS10" s="15">
        <f t="shared" si="23"/>
        <v>6</v>
      </c>
      <c r="BT10" s="2">
        <v>0</v>
      </c>
      <c r="BU10" s="9"/>
      <c r="BV10" s="16">
        <f t="shared" si="42"/>
        <v>13</v>
      </c>
      <c r="BW10" s="15">
        <f t="shared" si="24"/>
        <v>4</v>
      </c>
      <c r="BX10" s="15">
        <v>7</v>
      </c>
      <c r="BY10" s="15">
        <f t="shared" si="25"/>
        <v>7</v>
      </c>
      <c r="BZ10" s="2">
        <v>0</v>
      </c>
      <c r="CA10" s="9"/>
      <c r="CB10" s="16">
        <f t="shared" si="43"/>
        <v>4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13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14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>
        <v>4</v>
      </c>
      <c r="BA11" s="15">
        <f t="shared" si="17"/>
        <v>4</v>
      </c>
      <c r="BB11" s="2">
        <v>1</v>
      </c>
      <c r="BC11" s="9"/>
      <c r="BD11" s="16">
        <f t="shared" si="39"/>
        <v>5</v>
      </c>
      <c r="BE11" s="15">
        <f t="shared" si="18"/>
        <v>3</v>
      </c>
      <c r="BF11" s="15">
        <v>3</v>
      </c>
      <c r="BG11" s="15">
        <f t="shared" si="19"/>
        <v>3</v>
      </c>
      <c r="BH11" s="2">
        <v>1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3</v>
      </c>
      <c r="BR11" s="15">
        <v>4</v>
      </c>
      <c r="BS11" s="15">
        <f t="shared" si="23"/>
        <v>4</v>
      </c>
      <c r="BT11" s="2">
        <v>0</v>
      </c>
      <c r="BU11" s="9"/>
      <c r="BV11" s="16">
        <f t="shared" si="42"/>
        <v>14</v>
      </c>
      <c r="BW11" s="15">
        <f t="shared" si="24"/>
        <v>4</v>
      </c>
      <c r="BX11" s="15">
        <v>5</v>
      </c>
      <c r="BY11" s="15">
        <f t="shared" si="25"/>
        <v>5</v>
      </c>
      <c r="BZ11" s="2">
        <v>0</v>
      </c>
      <c r="CA11" s="9"/>
      <c r="CB11" s="16">
        <f t="shared" si="43"/>
        <v>5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14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15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>
        <v>3</v>
      </c>
      <c r="BA12" s="15">
        <f t="shared" si="17"/>
        <v>3</v>
      </c>
      <c r="BB12" s="2">
        <v>0.5</v>
      </c>
      <c r="BC12" s="9"/>
      <c r="BD12" s="16">
        <f t="shared" si="39"/>
        <v>6</v>
      </c>
      <c r="BE12" s="15">
        <f t="shared" si="18"/>
        <v>4</v>
      </c>
      <c r="BF12" s="15">
        <v>5</v>
      </c>
      <c r="BG12" s="15">
        <f t="shared" si="19"/>
        <v>5</v>
      </c>
      <c r="BH12" s="2">
        <v>1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4</v>
      </c>
      <c r="BR12" s="15">
        <v>5</v>
      </c>
      <c r="BS12" s="15">
        <f t="shared" si="23"/>
        <v>5</v>
      </c>
      <c r="BT12" s="2">
        <v>0</v>
      </c>
      <c r="BU12" s="9"/>
      <c r="BV12" s="16">
        <f t="shared" si="42"/>
        <v>15</v>
      </c>
      <c r="BW12" s="15">
        <f t="shared" si="24"/>
        <v>3</v>
      </c>
      <c r="BX12" s="15">
        <v>5</v>
      </c>
      <c r="BY12" s="15">
        <f t="shared" si="25"/>
        <v>5</v>
      </c>
      <c r="BZ12" s="2">
        <v>0</v>
      </c>
      <c r="CA12" s="9"/>
      <c r="CB12" s="16">
        <f t="shared" si="43"/>
        <v>6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15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16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5</v>
      </c>
      <c r="AH13" s="15"/>
      <c r="AI13" s="15">
        <f t="shared" si="11"/>
        <v>0</v>
      </c>
      <c r="AK13" s="9"/>
      <c r="AL13" s="16">
        <f t="shared" si="36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>
        <v>5</v>
      </c>
      <c r="BA13" s="15">
        <f t="shared" si="17"/>
        <v>5</v>
      </c>
      <c r="BB13" s="2">
        <v>1</v>
      </c>
      <c r="BC13" s="9"/>
      <c r="BD13" s="16">
        <f t="shared" si="39"/>
        <v>7</v>
      </c>
      <c r="BE13" s="15">
        <f t="shared" si="18"/>
        <v>4</v>
      </c>
      <c r="BF13" s="15">
        <v>4</v>
      </c>
      <c r="BG13" s="15">
        <f t="shared" si="19"/>
        <v>4</v>
      </c>
      <c r="BH13" s="2">
        <v>1</v>
      </c>
      <c r="BI13" s="9"/>
      <c r="BJ13" s="16">
        <f t="shared" si="40"/>
        <v>16</v>
      </c>
      <c r="BK13" s="15">
        <f t="shared" si="20"/>
        <v>5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>
        <v>4</v>
      </c>
      <c r="BS13" s="15">
        <f t="shared" si="23"/>
        <v>4</v>
      </c>
      <c r="BT13" s="2">
        <v>0.5</v>
      </c>
      <c r="BU13" s="9"/>
      <c r="BV13" s="16">
        <f t="shared" si="42"/>
        <v>16</v>
      </c>
      <c r="BW13" s="15">
        <f t="shared" si="24"/>
        <v>5</v>
      </c>
      <c r="BX13" s="15">
        <v>5</v>
      </c>
      <c r="BY13" s="15">
        <f t="shared" si="25"/>
        <v>5</v>
      </c>
      <c r="BZ13" s="2">
        <v>1</v>
      </c>
      <c r="CA13" s="9"/>
      <c r="CB13" s="16">
        <f t="shared" si="43"/>
        <v>7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16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17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>
        <v>5</v>
      </c>
      <c r="BA14" s="15">
        <f t="shared" si="17"/>
        <v>5</v>
      </c>
      <c r="BB14" s="2">
        <v>1</v>
      </c>
      <c r="BC14" s="9"/>
      <c r="BD14" s="16">
        <f t="shared" si="39"/>
        <v>8</v>
      </c>
      <c r="BE14" s="15">
        <f t="shared" si="18"/>
        <v>3</v>
      </c>
      <c r="BF14" s="15">
        <v>2</v>
      </c>
      <c r="BG14" s="15">
        <f t="shared" si="19"/>
        <v>2</v>
      </c>
      <c r="BH14" s="2">
        <v>1</v>
      </c>
      <c r="BI14" s="9"/>
      <c r="BJ14" s="16">
        <f t="shared" si="40"/>
        <v>17</v>
      </c>
      <c r="BK14" s="15">
        <f t="shared" si="20"/>
        <v>4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3</v>
      </c>
      <c r="BR14" s="15">
        <v>3</v>
      </c>
      <c r="BS14" s="15">
        <f t="shared" si="23"/>
        <v>3</v>
      </c>
      <c r="BT14" s="2">
        <v>0.5</v>
      </c>
      <c r="BU14" s="9"/>
      <c r="BV14" s="16">
        <f t="shared" si="42"/>
        <v>17</v>
      </c>
      <c r="BW14" s="15">
        <f t="shared" si="24"/>
        <v>4</v>
      </c>
      <c r="BX14" s="15">
        <v>5</v>
      </c>
      <c r="BY14" s="15">
        <f t="shared" si="25"/>
        <v>5</v>
      </c>
      <c r="BZ14" s="2">
        <v>0</v>
      </c>
      <c r="CA14" s="9"/>
      <c r="CB14" s="16">
        <f t="shared" si="43"/>
        <v>8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17</v>
      </c>
      <c r="CI14" s="15">
        <f t="shared" si="28"/>
        <v>4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18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>
        <v>6</v>
      </c>
      <c r="BA15" s="15">
        <f t="shared" si="17"/>
        <v>6</v>
      </c>
      <c r="BB15" s="2">
        <v>0</v>
      </c>
      <c r="BC15" s="9"/>
      <c r="BD15" s="16">
        <f t="shared" si="39"/>
        <v>9</v>
      </c>
      <c r="BE15" s="15">
        <f t="shared" si="18"/>
        <v>5</v>
      </c>
      <c r="BF15" s="15">
        <v>6</v>
      </c>
      <c r="BG15" s="15">
        <f t="shared" si="19"/>
        <v>6</v>
      </c>
      <c r="BH15" s="2"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>
        <v>5</v>
      </c>
      <c r="BS15" s="15">
        <f t="shared" si="23"/>
        <v>5</v>
      </c>
      <c r="BT15" s="2">
        <v>0.5</v>
      </c>
      <c r="BU15" s="9"/>
      <c r="BV15" s="16">
        <f t="shared" si="42"/>
        <v>18</v>
      </c>
      <c r="BW15" s="15">
        <f t="shared" si="24"/>
        <v>5</v>
      </c>
      <c r="BX15" s="15">
        <v>6</v>
      </c>
      <c r="BY15" s="15">
        <f t="shared" si="25"/>
        <v>6</v>
      </c>
      <c r="BZ15" s="2">
        <v>1</v>
      </c>
      <c r="CA15" s="9"/>
      <c r="CB15" s="16">
        <f t="shared" si="43"/>
        <v>9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18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42</v>
      </c>
      <c r="BA16" s="15">
        <f>SUM(BA7:BA15)</f>
        <v>42</v>
      </c>
      <c r="BB16" s="2">
        <f>SUM(BB7:BB15)</f>
        <v>6.5</v>
      </c>
      <c r="BC16" s="9"/>
      <c r="BD16" s="10" t="s">
        <v>38</v>
      </c>
      <c r="BE16" s="15">
        <f>SUM(BE7:BE15)</f>
        <v>35</v>
      </c>
      <c r="BF16" s="15">
        <f>SUM(BF7:BF15)</f>
        <v>38</v>
      </c>
      <c r="BG16" s="15">
        <f>SUM(BG7:BG15)</f>
        <v>38</v>
      </c>
      <c r="BH16" s="2">
        <f>SUM(BH7:BH15)</f>
        <v>6.5</v>
      </c>
      <c r="BI16" s="9"/>
      <c r="BJ16" s="10" t="s">
        <v>38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35</v>
      </c>
      <c r="BR16" s="15">
        <f>SUM(BR7:BR15)</f>
        <v>42</v>
      </c>
      <c r="BS16" s="15">
        <f>SUM(BS7:BS15)</f>
        <v>42</v>
      </c>
      <c r="BT16" s="2">
        <f>SUM(BT7:BT15)</f>
        <v>2.5</v>
      </c>
      <c r="BU16" s="9"/>
      <c r="BV16" s="10" t="s">
        <v>38</v>
      </c>
      <c r="BW16" s="15">
        <f>SUM(BW7:BW15)</f>
        <v>36</v>
      </c>
      <c r="BX16" s="15">
        <f>SUM(BX7:BX15)</f>
        <v>46</v>
      </c>
      <c r="BY16" s="15">
        <f>SUM(BY7:BY15)</f>
        <v>46</v>
      </c>
      <c r="BZ16" s="2">
        <f>SUM(BZ7:BZ15)</f>
        <v>3</v>
      </c>
      <c r="CA16" s="9"/>
      <c r="CB16" s="10" t="s">
        <v>38</v>
      </c>
      <c r="CC16" s="15">
        <f>SUM(CC7:CC15)</f>
        <v>35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Y18" s="9"/>
      <c r="AC18" t="s">
        <v>113</v>
      </c>
      <c r="AE18" s="9"/>
      <c r="AI18" t="s">
        <v>113</v>
      </c>
      <c r="AK18" s="9"/>
      <c r="AO18" t="s">
        <v>113</v>
      </c>
      <c r="AQ18" s="9"/>
      <c r="AU18" t="s">
        <v>113</v>
      </c>
      <c r="AW18" s="9"/>
      <c r="BA18" t="s">
        <v>113</v>
      </c>
      <c r="BB18" s="2">
        <v>1</v>
      </c>
      <c r="BC18" s="9"/>
      <c r="BG18" t="s">
        <v>113</v>
      </c>
      <c r="BH18" s="2">
        <v>1</v>
      </c>
      <c r="BI18" s="9"/>
      <c r="BM18" t="s">
        <v>113</v>
      </c>
      <c r="BO18" s="9"/>
      <c r="BS18" t="s">
        <v>113</v>
      </c>
      <c r="BT18" s="2">
        <v>0</v>
      </c>
      <c r="BU18" s="9"/>
      <c r="BY18" t="s">
        <v>113</v>
      </c>
      <c r="BZ18" s="2">
        <v>0</v>
      </c>
      <c r="CA18" s="9"/>
      <c r="CE18" t="s">
        <v>113</v>
      </c>
      <c r="CG18" s="9"/>
      <c r="CK18" t="s">
        <v>113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0</v>
      </c>
      <c r="G20" s="9"/>
      <c r="K20" t="s">
        <v>114</v>
      </c>
      <c r="L20" s="17">
        <f>SUM(L16:L19)</f>
        <v>0</v>
      </c>
      <c r="M20" s="9"/>
      <c r="Q20" t="s">
        <v>114</v>
      </c>
      <c r="R20" s="17">
        <f>SUM(R16:R19)</f>
        <v>0</v>
      </c>
      <c r="S20" s="9"/>
      <c r="W20" t="s">
        <v>114</v>
      </c>
      <c r="X20" s="17">
        <f>SUM(X16:X19)</f>
        <v>0</v>
      </c>
      <c r="Y20" s="9"/>
      <c r="AC20" t="s">
        <v>114</v>
      </c>
      <c r="AD20" s="17">
        <f>SUM(AD16:AD19)</f>
        <v>0</v>
      </c>
      <c r="AE20" s="9"/>
      <c r="AI20" t="s">
        <v>114</v>
      </c>
      <c r="AJ20" s="17">
        <f>SUM(AJ16:AJ19)</f>
        <v>0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7.5</v>
      </c>
      <c r="BC20" s="9"/>
      <c r="BG20" t="s">
        <v>114</v>
      </c>
      <c r="BH20" s="17">
        <f>SUM(BH16:BH19)</f>
        <v>7.5</v>
      </c>
      <c r="BI20" s="9"/>
      <c r="BM20" t="s">
        <v>114</v>
      </c>
      <c r="BN20" s="17">
        <f>SUM(BN16:BN19)</f>
        <v>0</v>
      </c>
      <c r="BO20" s="9"/>
      <c r="BS20" t="s">
        <v>114</v>
      </c>
      <c r="BT20" s="17">
        <f>SUM(BT16:BT19)</f>
        <v>2.5</v>
      </c>
      <c r="BU20" s="9"/>
      <c r="BY20" t="s">
        <v>114</v>
      </c>
      <c r="BZ20" s="17">
        <f>SUM(BZ16:BZ19)</f>
        <v>3</v>
      </c>
      <c r="CA20" s="9"/>
      <c r="CE20" t="s">
        <v>114</v>
      </c>
      <c r="CF20" s="17">
        <f>SUM(CF16:CF19)</f>
        <v>0</v>
      </c>
      <c r="CG20" s="9"/>
      <c r="CK20" t="s">
        <v>114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6</v>
      </c>
      <c r="BC22" s="9"/>
      <c r="BG22" t="s">
        <v>56</v>
      </c>
      <c r="BH22" s="2">
        <f>IF(BF16=0,0,BG16-BE16)</f>
        <v>3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7</v>
      </c>
      <c r="BU22" s="9"/>
      <c r="BY22" t="s">
        <v>56</v>
      </c>
      <c r="BZ22" s="2">
        <f>IF(BX16=0,0,BY16-BW16)</f>
        <v>10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W</v>
      </c>
      <c r="BH24" s="19" t="str">
        <f>IF(BF16&lt;&gt;0,IF(BH16&gt;4.5,"W",IF(BH16=4.5,"T",IF(BH16&lt;4.5,"L"))),0)</f>
        <v>W</v>
      </c>
      <c r="BN24" s="19">
        <f>IF(BL16&lt;&gt;0,IF(BN16&gt;4.5,"W",IF(BN16=4.5,"T",IF(BN16&lt;4.5,"L"))),0)</f>
        <v>0</v>
      </c>
      <c r="BT24" s="19" t="str">
        <f>IF(BR16&lt;&gt;0,IF(BT16&gt;4.5,"W",IF(BT16=4.5,"T",IF(BT16&lt;4.5,"L"))),0)</f>
        <v>L</v>
      </c>
      <c r="BZ24" s="19" t="str">
        <f>IF(BX16&lt;&gt;0,IF(BZ16&gt;4.5,"W",IF(BZ16=4.5,"T",IF(BZ16&lt;4.5,"L"))),0)</f>
        <v>L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>
        <f>AVERAGE(J7,AB7,AN7,BF7,BR7)</f>
        <v>4.5</v>
      </c>
      <c r="K29" s="40">
        <f>MIN(J7,AB7,AN7,BF7,BR7)</f>
        <v>4</v>
      </c>
      <c r="L29" s="2">
        <f>MAX(J7,AB7,AN7,BF7,BR7)</f>
        <v>5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>
        <f t="shared" ref="J30:J37" si="47">AVERAGE(J8,AB8,AN8,BF8,BR8)</f>
        <v>5</v>
      </c>
      <c r="K30" s="40">
        <f t="shared" ref="K30:K37" si="48">MIN(J8,AB8,AN8,BF8,BR8)</f>
        <v>5</v>
      </c>
      <c r="L30" s="2">
        <f t="shared" ref="L30:L37" si="49">MAX(J8,AB8,AN8,BF8,BR8)</f>
        <v>5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>
        <f t="shared" si="47"/>
        <v>4.5</v>
      </c>
      <c r="K31" s="40">
        <f t="shared" si="48"/>
        <v>4</v>
      </c>
      <c r="L31" s="2">
        <f t="shared" si="49"/>
        <v>5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>
        <f t="shared" si="47"/>
        <v>5.5</v>
      </c>
      <c r="K32" s="40">
        <f t="shared" si="48"/>
        <v>5</v>
      </c>
      <c r="L32" s="2">
        <f t="shared" si="49"/>
        <v>6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>
        <f t="shared" si="47"/>
        <v>3.5</v>
      </c>
      <c r="K33" s="40">
        <f t="shared" si="48"/>
        <v>3</v>
      </c>
      <c r="L33" s="2">
        <f t="shared" si="49"/>
        <v>4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>
        <f t="shared" si="47"/>
        <v>5</v>
      </c>
      <c r="K34" s="40">
        <f t="shared" si="48"/>
        <v>5</v>
      </c>
      <c r="L34" s="2">
        <f t="shared" si="49"/>
        <v>5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>
        <f t="shared" si="47"/>
        <v>4</v>
      </c>
      <c r="K35" s="40">
        <f t="shared" si="48"/>
        <v>4</v>
      </c>
      <c r="L35" s="2">
        <f t="shared" si="49"/>
        <v>4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>
        <f t="shared" si="47"/>
        <v>2.5</v>
      </c>
      <c r="K36" s="40">
        <f t="shared" si="48"/>
        <v>2</v>
      </c>
      <c r="L36" s="2">
        <f t="shared" si="49"/>
        <v>3</v>
      </c>
      <c r="M36" s="20"/>
    </row>
    <row r="37" spans="1:18" x14ac:dyDescent="0.2">
      <c r="A37" s="20"/>
      <c r="B37" t="s">
        <v>48</v>
      </c>
      <c r="C37" s="2">
        <f>BB20</f>
        <v>7.5</v>
      </c>
      <c r="D37" s="2">
        <f t="shared" si="45"/>
        <v>7.5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>
        <f t="shared" si="47"/>
        <v>5.5</v>
      </c>
      <c r="K37" s="40">
        <f t="shared" si="48"/>
        <v>5</v>
      </c>
      <c r="L37" s="2">
        <f t="shared" si="49"/>
        <v>6</v>
      </c>
      <c r="M37" s="20"/>
    </row>
    <row r="38" spans="1:18" x14ac:dyDescent="0.2">
      <c r="A38" s="20"/>
      <c r="B38" t="s">
        <v>49</v>
      </c>
      <c r="C38" s="2">
        <f>BH20</f>
        <v>7.5</v>
      </c>
      <c r="D38" s="2">
        <f t="shared" si="45"/>
        <v>7.5</v>
      </c>
      <c r="E38" s="25">
        <f>IF(BF16&gt;0,1,0)</f>
        <v>1</v>
      </c>
      <c r="F38" s="2">
        <f t="shared" si="46"/>
        <v>1</v>
      </c>
      <c r="G38" s="20"/>
      <c r="I38" s="36" t="s">
        <v>118</v>
      </c>
      <c r="J38" s="37">
        <f>SUM(J29:J37)</f>
        <v>40</v>
      </c>
      <c r="K38" s="37">
        <f>SUM(K29:K37)</f>
        <v>37</v>
      </c>
      <c r="L38" s="37">
        <f>SUM(L29:L37)</f>
        <v>43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2.5</v>
      </c>
      <c r="D40" s="2">
        <f t="shared" si="45"/>
        <v>2.5</v>
      </c>
      <c r="E40" s="25">
        <f>IF(BR16&gt;0,1,0)</f>
        <v>1</v>
      </c>
      <c r="F40" s="2">
        <f t="shared" si="46"/>
        <v>1</v>
      </c>
      <c r="G40" s="20"/>
      <c r="I40" s="35">
        <v>10</v>
      </c>
      <c r="J40" s="123">
        <f>AVERAGE(D7,P7,V7,AH7,AZ7,BL7,BX7)</f>
        <v>5</v>
      </c>
      <c r="K40" s="123">
        <f>MIN(D7,P7,V7,AH7,AZ7,BL7,BX7)</f>
        <v>4</v>
      </c>
      <c r="L40" s="2">
        <f>MAX(D7,P7,V7,AH7,AZ7,BL7,BX7)</f>
        <v>6</v>
      </c>
      <c r="M40" s="20"/>
    </row>
    <row r="41" spans="1:18" x14ac:dyDescent="0.2">
      <c r="A41" s="20"/>
      <c r="B41" t="s">
        <v>52</v>
      </c>
      <c r="C41" s="2">
        <f>BZ20</f>
        <v>3</v>
      </c>
      <c r="D41" s="2">
        <f t="shared" si="45"/>
        <v>3</v>
      </c>
      <c r="E41" s="25">
        <f>IF(BX16&gt;0,1,0)</f>
        <v>1</v>
      </c>
      <c r="F41" s="2">
        <f t="shared" si="46"/>
        <v>1</v>
      </c>
      <c r="G41" s="20"/>
      <c r="I41" s="35">
        <v>11</v>
      </c>
      <c r="J41" s="123">
        <f t="shared" ref="J41:J48" si="50">AVERAGE(D8,P8,V8,AH8,AZ8,BL8,BX8)</f>
        <v>4.5</v>
      </c>
      <c r="K41" s="123">
        <f t="shared" ref="K41:K48" si="51">MIN(D8,P8,V8,AH8,AZ8,BL8,BX8)</f>
        <v>4</v>
      </c>
      <c r="L41" s="2">
        <f t="shared" ref="L41:L48" si="52">MAX(D8,P8,V8,AH8,AZ8,BL8,BX8)</f>
        <v>5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123">
        <f t="shared" si="50"/>
        <v>4</v>
      </c>
      <c r="K42" s="123">
        <f t="shared" si="51"/>
        <v>4</v>
      </c>
      <c r="L42" s="2">
        <f t="shared" si="52"/>
        <v>4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123">
        <f t="shared" si="50"/>
        <v>6</v>
      </c>
      <c r="K43" s="123">
        <f t="shared" si="51"/>
        <v>5</v>
      </c>
      <c r="L43" s="2">
        <f t="shared" si="52"/>
        <v>7</v>
      </c>
      <c r="M43" s="20"/>
    </row>
    <row r="44" spans="1:18" x14ac:dyDescent="0.2">
      <c r="A44" s="20"/>
      <c r="B44" t="s">
        <v>38</v>
      </c>
      <c r="C44" s="2">
        <f>SUM(C29:C43)</f>
        <v>20.5</v>
      </c>
      <c r="D44" s="2">
        <f>SUM(D29:D43)</f>
        <v>20.5</v>
      </c>
      <c r="E44" s="25">
        <f>SUM(E29:E43)</f>
        <v>4</v>
      </c>
      <c r="F44" s="2">
        <f>SUM(F29:F43)</f>
        <v>4</v>
      </c>
      <c r="G44" s="20"/>
      <c r="I44" s="35">
        <v>14</v>
      </c>
      <c r="J44" s="123">
        <f t="shared" si="50"/>
        <v>4.5</v>
      </c>
      <c r="K44" s="123">
        <f t="shared" si="51"/>
        <v>4</v>
      </c>
      <c r="L44" s="2">
        <f t="shared" si="52"/>
        <v>5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123">
        <f t="shared" si="50"/>
        <v>4</v>
      </c>
      <c r="K45" s="123">
        <f t="shared" si="51"/>
        <v>3</v>
      </c>
      <c r="L45" s="2">
        <f t="shared" si="52"/>
        <v>5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123">
        <f t="shared" si="50"/>
        <v>5</v>
      </c>
      <c r="K46" s="123">
        <f t="shared" si="51"/>
        <v>5</v>
      </c>
      <c r="L46" s="2">
        <f t="shared" si="52"/>
        <v>5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123">
        <f t="shared" si="50"/>
        <v>5</v>
      </c>
      <c r="K47" s="123">
        <f t="shared" si="51"/>
        <v>5</v>
      </c>
      <c r="L47" s="2">
        <f t="shared" si="52"/>
        <v>5</v>
      </c>
      <c r="M47" s="20"/>
      <c r="R47" s="2"/>
    </row>
    <row r="48" spans="1:18" x14ac:dyDescent="0.2">
      <c r="A48" s="20"/>
      <c r="B48" t="s">
        <v>16</v>
      </c>
      <c r="C48" s="25">
        <f t="shared" si="53"/>
        <v>1</v>
      </c>
      <c r="G48" s="20"/>
      <c r="I48" s="35">
        <v>18</v>
      </c>
      <c r="J48" s="123">
        <f t="shared" si="50"/>
        <v>6</v>
      </c>
      <c r="K48" s="123">
        <f t="shared" si="51"/>
        <v>6</v>
      </c>
      <c r="L48" s="2">
        <f t="shared" si="52"/>
        <v>6</v>
      </c>
      <c r="M48" s="20"/>
      <c r="R48" s="2"/>
    </row>
    <row r="49" spans="1:18" x14ac:dyDescent="0.2">
      <c r="A49" s="20"/>
      <c r="B49" t="s">
        <v>30</v>
      </c>
      <c r="C49" s="25">
        <f t="shared" si="53"/>
        <v>13</v>
      </c>
      <c r="G49" s="20"/>
      <c r="I49" s="36" t="s">
        <v>120</v>
      </c>
      <c r="J49" s="37">
        <f>SUM(J40:J48)</f>
        <v>44</v>
      </c>
      <c r="K49" s="37">
        <f>SUM(K40:K48)</f>
        <v>40</v>
      </c>
      <c r="L49" s="37">
        <f>SUM(L40:L48)</f>
        <v>48</v>
      </c>
      <c r="M49" s="20"/>
      <c r="R49" s="2"/>
    </row>
    <row r="50" spans="1:18" x14ac:dyDescent="0.2">
      <c r="A50" s="20"/>
      <c r="B50" t="s">
        <v>121</v>
      </c>
      <c r="C50" s="25">
        <f t="shared" si="53"/>
        <v>18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3"/>
        <v>3</v>
      </c>
      <c r="G51" s="20"/>
      <c r="R51" s="2"/>
    </row>
    <row r="52" spans="1:18" x14ac:dyDescent="0.2">
      <c r="A52" s="20"/>
      <c r="B52" t="s">
        <v>12</v>
      </c>
      <c r="C52" s="25">
        <f t="shared" si="53"/>
        <v>1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36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0</v>
      </c>
      <c r="E56" s="31" t="str">
        <f t="shared" ref="E56:E64" si="55">IF(D56&lt;&gt;0,IF((D56-C56)=-1,"Birdie",IF((D56-C56)=-2,"Eagle",IF((D56-C56)=0,"Par",IF((D56-C56)=1,"bogey",IF((D56-C56)=2,"Double bogey","Other"))))),"  ")</f>
        <v xml:space="preserve">  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0</v>
      </c>
      <c r="E57" s="31" t="str">
        <f t="shared" si="55"/>
        <v xml:space="preserve">  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0</v>
      </c>
      <c r="E58" s="31" t="str">
        <f t="shared" si="55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0</v>
      </c>
      <c r="E59" s="31" t="str">
        <f t="shared" si="55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0</v>
      </c>
      <c r="E60" s="31" t="str">
        <f t="shared" si="55"/>
        <v xml:space="preserve">  </v>
      </c>
      <c r="H60" t="s">
        <v>125</v>
      </c>
      <c r="I60" s="25">
        <f>COUNTIF(E56:E64,"bogey")</f>
        <v>0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0</v>
      </c>
      <c r="E61" s="31" t="str">
        <f t="shared" si="55"/>
        <v xml:space="preserve">  </v>
      </c>
      <c r="H61" t="s">
        <v>126</v>
      </c>
      <c r="I61" s="25">
        <f>COUNTIF(E56:E64,"Double bogey")</f>
        <v>0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0</v>
      </c>
      <c r="E62" s="31" t="str">
        <f t="shared" si="55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0</v>
      </c>
      <c r="E63" s="31" t="str">
        <f t="shared" si="55"/>
        <v xml:space="preserve">  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0</v>
      </c>
      <c r="E64" s="31" t="str">
        <f t="shared" si="55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0</v>
      </c>
      <c r="E67" s="31" t="str">
        <f t="shared" ref="E67:E75" si="57">IF(D67&lt;&gt;0,IF((D67-C67)=-1,"Birdie",IF((D67-C67)=-2,"Eagle",IF((D67-C67)=0,"Par",IF((D67-C67)=1,"bogey",IF((D67-C67)=2,"Double bogey","Other"))))),"  ")</f>
        <v xml:space="preserve">  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0</v>
      </c>
      <c r="E68" s="31" t="str">
        <f t="shared" si="57"/>
        <v xml:space="preserve">  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0</v>
      </c>
      <c r="E69" s="31" t="str">
        <f t="shared" si="57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0</v>
      </c>
      <c r="E70" s="31" t="str">
        <f t="shared" si="57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0</v>
      </c>
      <c r="E71" s="31" t="str">
        <f t="shared" si="57"/>
        <v xml:space="preserve">  </v>
      </c>
      <c r="H71" t="s">
        <v>125</v>
      </c>
      <c r="I71" s="25">
        <f>COUNTIF(E67:E75,"bogey")</f>
        <v>0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0</v>
      </c>
      <c r="E72" s="31" t="str">
        <f t="shared" si="57"/>
        <v xml:space="preserve">  </v>
      </c>
      <c r="H72" t="s">
        <v>126</v>
      </c>
      <c r="I72" s="25">
        <f>COUNTIF(E67:E75,"Double bogey")</f>
        <v>0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0</v>
      </c>
      <c r="E73" s="31" t="str">
        <f t="shared" si="57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0</v>
      </c>
      <c r="E74" s="31" t="str">
        <f t="shared" si="57"/>
        <v xml:space="preserve">  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0</v>
      </c>
      <c r="E75" s="31" t="str">
        <f t="shared" si="57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0</v>
      </c>
      <c r="E78" s="31" t="str">
        <f t="shared" ref="E78:E86" si="59">IF(D78&lt;&gt;0,IF((D78-C78)=-1,"Birdie",IF((D78-C78)=-2,"Eagle",IF((D78-C78)=0,"Par",IF((D78-C78)=1,"bogey",IF((D78-C78)=2,"Double bogey","Other"))))),"  ")</f>
        <v xml:space="preserve">  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0</v>
      </c>
      <c r="E79" s="31" t="str">
        <f t="shared" si="59"/>
        <v xml:space="preserve">  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0</v>
      </c>
      <c r="E80" s="31" t="str">
        <f t="shared" si="59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0</v>
      </c>
      <c r="E81" s="31" t="str">
        <f t="shared" si="59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0</v>
      </c>
      <c r="E82" s="31" t="str">
        <f t="shared" si="59"/>
        <v xml:space="preserve">  </v>
      </c>
      <c r="H82" t="s">
        <v>125</v>
      </c>
      <c r="I82" s="25">
        <f>COUNTIF(E78:E86,"bogey")</f>
        <v>0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0</v>
      </c>
      <c r="E83" s="31" t="str">
        <f t="shared" si="59"/>
        <v xml:space="preserve">  </v>
      </c>
      <c r="H83" t="s">
        <v>126</v>
      </c>
      <c r="I83" s="25">
        <f>COUNTIF(E78:E86,"Double bogey")</f>
        <v>0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0</v>
      </c>
      <c r="E84" s="31" t="str">
        <f t="shared" si="59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0</v>
      </c>
      <c r="E85" s="31" t="str">
        <f t="shared" si="59"/>
        <v xml:space="preserve">  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0</v>
      </c>
      <c r="E86" s="31" t="str">
        <f t="shared" si="59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0</v>
      </c>
      <c r="E89" s="31" t="str">
        <f t="shared" ref="E89:E97" si="61">IF(D89&lt;&gt;0,IF((D89-C89)=-1,"Birdie",IF((D89-C89)=-2,"Eagle",IF((D89-C89)=0,"Par",IF((D89-C89)=1,"bogey",IF((D89-C89)=2,"Double bogey","Other"))))),"  ")</f>
        <v xml:space="preserve">  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0</v>
      </c>
      <c r="E90" s="31" t="str">
        <f t="shared" si="61"/>
        <v xml:space="preserve">  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0</v>
      </c>
      <c r="E91" s="31" t="str">
        <f t="shared" si="61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0</v>
      </c>
      <c r="E92" s="31" t="str">
        <f t="shared" si="61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0</v>
      </c>
      <c r="E93" s="31" t="str">
        <f t="shared" si="61"/>
        <v xml:space="preserve">  </v>
      </c>
      <c r="H93" t="s">
        <v>125</v>
      </c>
      <c r="I93" s="25">
        <f>COUNTIF(E89:E97,"bogey")</f>
        <v>0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0</v>
      </c>
      <c r="E94" s="31" t="str">
        <f t="shared" si="61"/>
        <v xml:space="preserve">  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0</v>
      </c>
      <c r="E95" s="31" t="str">
        <f t="shared" si="61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0</v>
      </c>
      <c r="E96" s="31" t="str">
        <f t="shared" si="61"/>
        <v xml:space="preserve">  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0</v>
      </c>
      <c r="E97" s="31" t="str">
        <f t="shared" si="61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0</v>
      </c>
      <c r="E100" s="31" t="str">
        <f t="shared" ref="E100:E108" si="63">IF(D100&lt;&gt;0,IF((D100-C100)=-1,"Birdie",IF((D100-C100)=-2,"Eagle",IF((D100-C100)=0,"Par",IF((D100-C100)=1,"bogey",IF((D100-C100)=2,"Double bogey","Other"))))),"  ")</f>
        <v xml:space="preserve">  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0</v>
      </c>
      <c r="E101" s="31" t="str">
        <f t="shared" si="63"/>
        <v xml:space="preserve">  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0</v>
      </c>
      <c r="E102" s="31" t="str">
        <f t="shared" si="63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0</v>
      </c>
      <c r="E103" s="31" t="str">
        <f t="shared" si="63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0</v>
      </c>
      <c r="E104" s="31" t="str">
        <f t="shared" si="63"/>
        <v xml:space="preserve">  </v>
      </c>
      <c r="H104" t="s">
        <v>125</v>
      </c>
      <c r="I104" s="25">
        <f>COUNTIF(E100:E108,"bogey")</f>
        <v>0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0</v>
      </c>
      <c r="E105" s="31" t="str">
        <f t="shared" si="63"/>
        <v xml:space="preserve">  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0</v>
      </c>
      <c r="E106" s="31" t="str">
        <f t="shared" si="63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0</v>
      </c>
      <c r="E107" s="31" t="str">
        <f t="shared" si="63"/>
        <v xml:space="preserve">  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0</v>
      </c>
      <c r="E108" s="31" t="str">
        <f t="shared" si="63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0</v>
      </c>
      <c r="E111" s="31" t="str">
        <f t="shared" ref="E111:E119" si="65">IF(D111&lt;&gt;0,IF((D111-C111)=-1,"Birdie",IF((D111-C111)=-2,"Eagle",IF((D111-C111)=0,"Par",IF((D111-C111)=1,"bogey",IF((D111-C111)=2,"Double bogey","Other"))))),"  ")</f>
        <v xml:space="preserve">  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0</v>
      </c>
      <c r="E112" s="31" t="str">
        <f t="shared" si="65"/>
        <v xml:space="preserve">  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0</v>
      </c>
      <c r="E113" s="31" t="str">
        <f t="shared" si="65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0</v>
      </c>
      <c r="E114" s="31" t="str">
        <f t="shared" si="65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0</v>
      </c>
      <c r="E115" s="31" t="str">
        <f t="shared" si="65"/>
        <v xml:space="preserve">  </v>
      </c>
      <c r="H115" t="s">
        <v>125</v>
      </c>
      <c r="I115" s="25">
        <f>COUNTIF(E111:E119,"bogey")</f>
        <v>0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0</v>
      </c>
      <c r="E116" s="31" t="str">
        <f t="shared" si="65"/>
        <v xml:space="preserve">  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0</v>
      </c>
      <c r="E117" s="31" t="str">
        <f t="shared" si="65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0</v>
      </c>
      <c r="E118" s="31" t="str">
        <f t="shared" si="65"/>
        <v xml:space="preserve">  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0</v>
      </c>
      <c r="E119" s="31" t="str">
        <f t="shared" si="65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0</v>
      </c>
      <c r="E122" s="31" t="str">
        <f t="shared" ref="E122:E130" si="67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0</v>
      </c>
      <c r="E123" s="31" t="str">
        <f t="shared" si="67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0</v>
      </c>
      <c r="E124" s="31" t="str">
        <f t="shared" si="67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0</v>
      </c>
      <c r="E125" s="31" t="str">
        <f t="shared" si="67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0</v>
      </c>
      <c r="E126" s="31" t="str">
        <f t="shared" si="67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0</v>
      </c>
      <c r="E127" s="31" t="str">
        <f t="shared" si="67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0</v>
      </c>
      <c r="E128" s="31" t="str">
        <f t="shared" si="67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0</v>
      </c>
      <c r="E129" s="31" t="str">
        <f t="shared" si="67"/>
        <v xml:space="preserve">  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0</v>
      </c>
      <c r="E130" s="31" t="str">
        <f t="shared" si="67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0</v>
      </c>
      <c r="E133" s="31" t="str">
        <f t="shared" ref="E133:E141" si="69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0</v>
      </c>
      <c r="E134" s="31" t="str">
        <f t="shared" si="69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0</v>
      </c>
      <c r="E135" s="31" t="str">
        <f t="shared" si="69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0</v>
      </c>
      <c r="E136" s="31" t="str">
        <f t="shared" si="69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0</v>
      </c>
      <c r="E137" s="31" t="str">
        <f t="shared" si="69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0</v>
      </c>
      <c r="E138" s="31" t="str">
        <f t="shared" si="69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0</v>
      </c>
      <c r="E139" s="31" t="str">
        <f t="shared" si="69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0</v>
      </c>
      <c r="E140" s="31" t="str">
        <f t="shared" si="69"/>
        <v xml:space="preserve">  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0</v>
      </c>
      <c r="E141" s="31" t="str">
        <f t="shared" si="69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6</v>
      </c>
      <c r="E144" s="31" t="str">
        <f t="shared" ref="E144:E152" si="71">IF(D144&lt;&gt;0,IF((D144-C144)=-1,"Birdie",IF((D144-C144)=-2,"Eagle",IF((D144-C144)=0,"Par",IF((D144-C144)=1,"bogey",IF((D144-C144)=2,"Double bogey","Other"))))),"  ")</f>
        <v>Double bogey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4</v>
      </c>
      <c r="E145" s="31" t="str">
        <f t="shared" si="71"/>
        <v>Par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4</v>
      </c>
      <c r="E146" s="31" t="str">
        <f t="shared" si="71"/>
        <v>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5</v>
      </c>
      <c r="E147" s="31" t="str">
        <f t="shared" si="71"/>
        <v>bogey</v>
      </c>
      <c r="H147" t="s">
        <v>9</v>
      </c>
      <c r="I147" s="25">
        <f>COUNTIF(E144:E152,"Par")</f>
        <v>4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4</v>
      </c>
      <c r="E148" s="31" t="str">
        <f t="shared" si="71"/>
        <v>Par</v>
      </c>
      <c r="H148" t="s">
        <v>125</v>
      </c>
      <c r="I148" s="25">
        <f>COUNTIF(E144:E152,"bogey")</f>
        <v>4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3</v>
      </c>
      <c r="E149" s="31" t="str">
        <f t="shared" si="71"/>
        <v>Par</v>
      </c>
      <c r="H149" t="s">
        <v>126</v>
      </c>
      <c r="I149" s="25">
        <f>COUNTIF(E144:E152,"Double bogey")</f>
        <v>1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5</v>
      </c>
      <c r="E150" s="31" t="str">
        <f t="shared" si="71"/>
        <v>Par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5</v>
      </c>
      <c r="E151" s="31" t="str">
        <f t="shared" si="71"/>
        <v>bogey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6</v>
      </c>
      <c r="E152" s="31" t="str">
        <f t="shared" si="71"/>
        <v>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4</v>
      </c>
      <c r="E155" s="31" t="str">
        <f t="shared" ref="E155:E163" si="73">IF(D155&lt;&gt;0,IF((D155-C155)=-1,"Birdie",IF((D155-C155)=-2,"Eagle",IF((D155-C155)=0,"Par",IF((D155-C155)=1,"bogey",IF((D155-C155)=2,"Double bogey","Other"))))),"  ")</f>
        <v>Par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5</v>
      </c>
      <c r="E156" s="31" t="str">
        <f t="shared" si="73"/>
        <v>bogey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4</v>
      </c>
      <c r="E157" s="31" t="str">
        <f t="shared" si="73"/>
        <v>Par</v>
      </c>
      <c r="H157" t="s">
        <v>8</v>
      </c>
      <c r="I157" s="25">
        <f>COUNTIF(E155:E163,"Birdie")</f>
        <v>1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5</v>
      </c>
      <c r="E158" s="31" t="str">
        <f t="shared" si="73"/>
        <v>bogey</v>
      </c>
      <c r="H158" t="s">
        <v>9</v>
      </c>
      <c r="I158" s="25">
        <f>COUNTIF(E155:E163,"Par")</f>
        <v>4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3</v>
      </c>
      <c r="E159" s="31" t="str">
        <f t="shared" si="73"/>
        <v>Par</v>
      </c>
      <c r="H159" t="s">
        <v>125</v>
      </c>
      <c r="I159" s="25">
        <f>COUNTIF(E155:E163,"bogey")</f>
        <v>4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5</v>
      </c>
      <c r="E160" s="31" t="str">
        <f t="shared" si="73"/>
        <v>bogey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4</v>
      </c>
      <c r="E161" s="31" t="str">
        <f t="shared" si="73"/>
        <v>Par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2</v>
      </c>
      <c r="E162" s="31" t="str">
        <f t="shared" si="73"/>
        <v>Birdie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6</v>
      </c>
      <c r="E163" s="31" t="str">
        <f t="shared" si="73"/>
        <v>bogey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0</v>
      </c>
      <c r="E166" s="31" t="str">
        <f t="shared" ref="E166:E174" si="75">IF(D166&lt;&gt;0,IF((D166-C166)=-1,"Birdie",IF((D166-C166)=-2,"Eagle",IF((D166-C166)=0,"Par",IF((D166-C166)=1,"bogey",IF((D166-C166)=2,"Double bogey","Other"))))),"  ")</f>
        <v xml:space="preserve">  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0</v>
      </c>
      <c r="E167" s="31" t="str">
        <f t="shared" si="75"/>
        <v xml:space="preserve">  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0</v>
      </c>
      <c r="E168" s="31" t="str">
        <f t="shared" si="75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0</v>
      </c>
      <c r="E169" s="31" t="str">
        <f t="shared" si="75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0</v>
      </c>
      <c r="E170" s="31" t="str">
        <f t="shared" si="75"/>
        <v xml:space="preserve">  </v>
      </c>
      <c r="H170" t="s">
        <v>125</v>
      </c>
      <c r="I170" s="25">
        <f>COUNTIF(E166:E174,"bogey")</f>
        <v>0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0</v>
      </c>
      <c r="E171" s="31" t="str">
        <f t="shared" si="75"/>
        <v xml:space="preserve">  </v>
      </c>
      <c r="H171" t="s">
        <v>126</v>
      </c>
      <c r="I171" s="25">
        <f>COUNTIF(E166:E174,"Double bogey")</f>
        <v>0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0</v>
      </c>
      <c r="E172" s="31" t="str">
        <f t="shared" si="75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0</v>
      </c>
      <c r="E173" s="31" t="str">
        <f t="shared" si="75"/>
        <v xml:space="preserve">  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0</v>
      </c>
      <c r="E174" s="31" t="str">
        <f t="shared" si="75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5</v>
      </c>
      <c r="E177" s="31" t="str">
        <f t="shared" ref="E177:E185" si="77">IF(D177&lt;&gt;0,IF((D177-C177)=-1,"Birdie",IF((D177-C177)=-2,"Eagle",IF((D177-C177)=0,"Par",IF((D177-C177)=1,"bogey",IF((D177-C177)=2,"Double bogey","Other"))))),"  ")</f>
        <v>bogey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5</v>
      </c>
      <c r="E178" s="31" t="str">
        <f t="shared" si="77"/>
        <v>bogey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5</v>
      </c>
      <c r="E179" s="31" t="str">
        <f t="shared" si="77"/>
        <v>bogey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6</v>
      </c>
      <c r="E180" s="31" t="str">
        <f t="shared" si="77"/>
        <v>Double bogey</v>
      </c>
      <c r="H180" t="s">
        <v>9</v>
      </c>
      <c r="I180" s="25">
        <f>COUNTIF(E177:E185,"Par")</f>
        <v>3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4</v>
      </c>
      <c r="E181" s="31" t="str">
        <f t="shared" si="77"/>
        <v>bogey</v>
      </c>
      <c r="H181" t="s">
        <v>125</v>
      </c>
      <c r="I181" s="25">
        <f>COUNTIF(E177:E185,"bogey")</f>
        <v>5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5</v>
      </c>
      <c r="E182" s="31" t="str">
        <f t="shared" si="77"/>
        <v>bogey</v>
      </c>
      <c r="H182" t="s">
        <v>126</v>
      </c>
      <c r="I182" s="25">
        <f>COUNTIF(E177:E185,"Double bogey")</f>
        <v>1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4</v>
      </c>
      <c r="E183" s="31" t="str">
        <f t="shared" si="77"/>
        <v>Par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3</v>
      </c>
      <c r="E184" s="31" t="str">
        <f t="shared" si="77"/>
        <v>Par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5</v>
      </c>
      <c r="E185" s="31" t="str">
        <f t="shared" si="77"/>
        <v>Par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4</v>
      </c>
      <c r="E188" s="31" t="str">
        <f t="shared" ref="E188:E196" si="79">IF(D188&lt;&gt;0,IF((D188-C188)=-1,"Birdie",IF((D188-C188)=-2,"Eagle",IF((D188-C188)=0,"Par",IF((D188-C188)=1,"bogey",IF((D188-C188)=2,"Double bogey","Other"))))),"  ")</f>
        <v>Par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5</v>
      </c>
      <c r="E189" s="31" t="str">
        <f t="shared" si="79"/>
        <v>bogey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4</v>
      </c>
      <c r="E190" s="31" t="str">
        <f t="shared" si="79"/>
        <v>bogey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7</v>
      </c>
      <c r="E191" s="31" t="str">
        <f t="shared" si="79"/>
        <v>Other</v>
      </c>
      <c r="H191" t="s">
        <v>9</v>
      </c>
      <c r="I191" s="25">
        <f>COUNTIF(E188:E196,"Par")</f>
        <v>2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5</v>
      </c>
      <c r="E192" s="31" t="str">
        <f t="shared" si="79"/>
        <v>bogey</v>
      </c>
      <c r="H192" t="s">
        <v>125</v>
      </c>
      <c r="I192" s="25">
        <f>COUNTIF(E188:E196,"bogey")</f>
        <v>5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5</v>
      </c>
      <c r="E193" s="31" t="str">
        <f t="shared" si="79"/>
        <v>Double bogey</v>
      </c>
      <c r="H193" t="s">
        <v>126</v>
      </c>
      <c r="I193" s="25">
        <f>COUNTIF(E188:E196,"Double bogey")</f>
        <v>1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5</v>
      </c>
      <c r="E194" s="31" t="str">
        <f t="shared" si="79"/>
        <v>Par</v>
      </c>
      <c r="H194" t="s">
        <v>12</v>
      </c>
      <c r="I194" s="25">
        <f>COUNTIF(E188:E196,"Other")</f>
        <v>1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5</v>
      </c>
      <c r="E195" s="31" t="str">
        <f t="shared" si="79"/>
        <v>bogey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6</v>
      </c>
      <c r="E196" s="31" t="str">
        <f t="shared" si="79"/>
        <v>bogey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0</v>
      </c>
      <c r="E199" s="31" t="str">
        <f t="shared" ref="E199:E207" si="81">IF(D199&lt;&gt;0,IF((D199-C199)=-1,"Birdie",IF((D199-C199)=-2,"Eagle",IF((D199-C199)=0,"Par",IF((D199-C199)=1,"bogey",IF((D199-C199)=2,"Double bogey","Other"))))),"  ")</f>
        <v xml:space="preserve">  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0</v>
      </c>
      <c r="E200" s="31" t="str">
        <f t="shared" si="81"/>
        <v xml:space="preserve">  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0</v>
      </c>
      <c r="E201" s="31" t="str">
        <f t="shared" si="81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0</v>
      </c>
      <c r="E202" s="31" t="str">
        <f t="shared" si="81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0</v>
      </c>
      <c r="E203" s="31" t="str">
        <f t="shared" si="81"/>
        <v xml:space="preserve">  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0</v>
      </c>
      <c r="E204" s="31" t="str">
        <f t="shared" si="81"/>
        <v xml:space="preserve">  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0</v>
      </c>
      <c r="E205" s="31" t="str">
        <f t="shared" si="81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0</v>
      </c>
      <c r="E206" s="31" t="str">
        <f t="shared" si="81"/>
        <v xml:space="preserve">  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0</v>
      </c>
      <c r="E207" s="31" t="str">
        <f t="shared" si="81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0</v>
      </c>
      <c r="E210" s="31" t="str">
        <f t="shared" ref="E210:E218" si="83">IF(D210&lt;&gt;0,IF((D210-C210)=-1,"Birdie",IF((D210-C210)=-2,"Eagle",IF((D210-C210)=0,"Par",IF((D210-C210)=1,"bogey",IF((D210-C210)=2,"Double bogey","Other"))))),"  ")</f>
        <v xml:space="preserve">  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0</v>
      </c>
      <c r="E211" s="31" t="str">
        <f t="shared" si="83"/>
        <v xml:space="preserve">  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0</v>
      </c>
      <c r="E212" s="31" t="str">
        <f t="shared" si="83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0</v>
      </c>
      <c r="E213" s="31" t="str">
        <f t="shared" si="83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0</v>
      </c>
      <c r="E214" s="31" t="str">
        <f t="shared" si="83"/>
        <v xml:space="preserve">  </v>
      </c>
      <c r="H214" t="s">
        <v>125</v>
      </c>
      <c r="I214" s="25">
        <f>COUNTIF(E210:E218,"bogey")</f>
        <v>0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0</v>
      </c>
      <c r="E215" s="31" t="str">
        <f t="shared" si="83"/>
        <v xml:space="preserve">  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0</v>
      </c>
      <c r="E216" s="31" t="str">
        <f t="shared" si="83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0</v>
      </c>
      <c r="E217" s="31" t="str">
        <f t="shared" si="83"/>
        <v xml:space="preserve">  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0</v>
      </c>
      <c r="E218" s="31" t="str">
        <f t="shared" si="83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69C84-1898-4C59-9E1E-83C5BA8DF8C4}">
  <dimension ref="A1:CN218"/>
  <sheetViews>
    <sheetView workbookViewId="0"/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5" bestFit="1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140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10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>
        <v>7</v>
      </c>
      <c r="BA7" s="15">
        <f t="shared" ref="BA7:BA15" si="17">IF((AZ7-AY7)&gt;3,AY7+3,AZ7)</f>
        <v>7</v>
      </c>
      <c r="BB7" s="2">
        <v>1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 t="shared" ref="B8:B15" si="30"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1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2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3">+T7+1</f>
        <v>11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4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5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6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7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8">+AX7+1</f>
        <v>11</v>
      </c>
      <c r="AY8" s="15">
        <f t="shared" si="16"/>
        <v>4</v>
      </c>
      <c r="AZ8" s="15">
        <v>7</v>
      </c>
      <c r="BA8" s="15">
        <f t="shared" si="17"/>
        <v>7</v>
      </c>
      <c r="BB8" s="2">
        <v>1</v>
      </c>
      <c r="BC8" s="9"/>
      <c r="BD8" s="16">
        <f t="shared" ref="BD8:BD15" si="39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40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1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2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3">+CB7+1</f>
        <v>2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4">+CH7+1</f>
        <v>11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si="30"/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1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2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3"/>
        <v>12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4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5"/>
        <v>12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6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7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8"/>
        <v>12</v>
      </c>
      <c r="AY9" s="15">
        <f t="shared" si="16"/>
        <v>3</v>
      </c>
      <c r="AZ9" s="15">
        <v>4</v>
      </c>
      <c r="BA9" s="15">
        <f t="shared" si="17"/>
        <v>4</v>
      </c>
      <c r="BB9" s="2">
        <v>1</v>
      </c>
      <c r="BC9" s="9"/>
      <c r="BD9" s="16">
        <f t="shared" si="39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40"/>
        <v>12</v>
      </c>
      <c r="BK9" s="15">
        <f t="shared" si="20"/>
        <v>3</v>
      </c>
      <c r="BL9" s="15"/>
      <c r="BM9" s="15">
        <f t="shared" si="21"/>
        <v>0</v>
      </c>
      <c r="BO9" s="9"/>
      <c r="BP9" s="16">
        <f t="shared" si="41"/>
        <v>3</v>
      </c>
      <c r="BQ9" s="15">
        <f t="shared" si="22"/>
        <v>4</v>
      </c>
      <c r="BR9" s="15"/>
      <c r="BS9" s="15">
        <f t="shared" si="23"/>
        <v>0</v>
      </c>
      <c r="BU9" s="9"/>
      <c r="BV9" s="16">
        <f t="shared" si="42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3"/>
        <v>3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4"/>
        <v>12</v>
      </c>
      <c r="CI9" s="15">
        <f t="shared" si="28"/>
        <v>3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30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1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2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3"/>
        <v>13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4"/>
        <v>4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5"/>
        <v>13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6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7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8"/>
        <v>13</v>
      </c>
      <c r="AY10" s="15">
        <f t="shared" si="16"/>
        <v>4</v>
      </c>
      <c r="AZ10" s="15">
        <v>5</v>
      </c>
      <c r="BA10" s="15">
        <f t="shared" si="17"/>
        <v>5</v>
      </c>
      <c r="BB10" s="2">
        <v>1</v>
      </c>
      <c r="BC10" s="9"/>
      <c r="BD10" s="16">
        <f t="shared" si="39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40"/>
        <v>13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1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2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3"/>
        <v>4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4"/>
        <v>13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30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1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2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3"/>
        <v>14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4"/>
        <v>5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5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6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7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8"/>
        <v>14</v>
      </c>
      <c r="AY11" s="15">
        <f t="shared" si="16"/>
        <v>4</v>
      </c>
      <c r="AZ11" s="15">
        <v>7</v>
      </c>
      <c r="BA11" s="15">
        <f t="shared" si="17"/>
        <v>7</v>
      </c>
      <c r="BB11" s="2">
        <v>0.5</v>
      </c>
      <c r="BC11" s="9"/>
      <c r="BD11" s="16">
        <f t="shared" si="39"/>
        <v>5</v>
      </c>
      <c r="BE11" s="15">
        <f t="shared" si="18"/>
        <v>3</v>
      </c>
      <c r="BF11" s="15"/>
      <c r="BG11" s="15">
        <f t="shared" si="19"/>
        <v>0</v>
      </c>
      <c r="BI11" s="9"/>
      <c r="BJ11" s="16">
        <f t="shared" si="40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1"/>
        <v>5</v>
      </c>
      <c r="BQ11" s="15">
        <f t="shared" si="22"/>
        <v>3</v>
      </c>
      <c r="BR11" s="15"/>
      <c r="BS11" s="15">
        <f t="shared" si="23"/>
        <v>0</v>
      </c>
      <c r="BU11" s="9"/>
      <c r="BV11" s="16">
        <f t="shared" si="42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3"/>
        <v>5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4"/>
        <v>14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30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1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2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3"/>
        <v>15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4"/>
        <v>6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5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6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7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8"/>
        <v>15</v>
      </c>
      <c r="AY12" s="15">
        <f t="shared" si="16"/>
        <v>3</v>
      </c>
      <c r="AZ12" s="15">
        <v>4</v>
      </c>
      <c r="BA12" s="15">
        <f t="shared" si="17"/>
        <v>4</v>
      </c>
      <c r="BB12" s="2">
        <v>0.5</v>
      </c>
      <c r="BC12" s="9"/>
      <c r="BD12" s="16">
        <f t="shared" si="39"/>
        <v>6</v>
      </c>
      <c r="BE12" s="15">
        <f t="shared" si="18"/>
        <v>4</v>
      </c>
      <c r="BF12" s="15"/>
      <c r="BG12" s="15">
        <f t="shared" si="19"/>
        <v>0</v>
      </c>
      <c r="BI12" s="9"/>
      <c r="BJ12" s="16">
        <f t="shared" si="40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1"/>
        <v>6</v>
      </c>
      <c r="BQ12" s="15">
        <f t="shared" si="22"/>
        <v>4</v>
      </c>
      <c r="BR12" s="15"/>
      <c r="BS12" s="15">
        <f t="shared" si="23"/>
        <v>0</v>
      </c>
      <c r="BU12" s="9"/>
      <c r="BV12" s="16">
        <f t="shared" si="42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3"/>
        <v>6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4"/>
        <v>15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30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1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2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3"/>
        <v>16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4"/>
        <v>7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5"/>
        <v>16</v>
      </c>
      <c r="AG13" s="15">
        <f t="shared" si="10"/>
        <v>5</v>
      </c>
      <c r="AH13" s="15"/>
      <c r="AI13" s="15">
        <f t="shared" si="11"/>
        <v>0</v>
      </c>
      <c r="AK13" s="9"/>
      <c r="AL13" s="16">
        <f t="shared" si="36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7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8"/>
        <v>16</v>
      </c>
      <c r="AY13" s="15">
        <f t="shared" si="16"/>
        <v>5</v>
      </c>
      <c r="AZ13" s="15">
        <v>10</v>
      </c>
      <c r="BA13" s="15">
        <f t="shared" si="17"/>
        <v>8</v>
      </c>
      <c r="BB13" s="2">
        <v>0</v>
      </c>
      <c r="BC13" s="9"/>
      <c r="BD13" s="16">
        <f t="shared" si="39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40"/>
        <v>16</v>
      </c>
      <c r="BK13" s="15">
        <f t="shared" si="20"/>
        <v>5</v>
      </c>
      <c r="BL13" s="15"/>
      <c r="BM13" s="15">
        <f t="shared" si="21"/>
        <v>0</v>
      </c>
      <c r="BO13" s="9"/>
      <c r="BP13" s="16">
        <f t="shared" si="41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2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3"/>
        <v>7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4"/>
        <v>16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30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1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2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3"/>
        <v>17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4"/>
        <v>8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5"/>
        <v>17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6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7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8"/>
        <v>17</v>
      </c>
      <c r="AY14" s="15">
        <f t="shared" si="16"/>
        <v>4</v>
      </c>
      <c r="AZ14" s="15">
        <v>5</v>
      </c>
      <c r="BA14" s="15">
        <f t="shared" si="17"/>
        <v>5</v>
      </c>
      <c r="BB14" s="2">
        <v>0.5</v>
      </c>
      <c r="BC14" s="9"/>
      <c r="BD14" s="16">
        <f t="shared" si="39"/>
        <v>8</v>
      </c>
      <c r="BE14" s="15">
        <f t="shared" si="18"/>
        <v>3</v>
      </c>
      <c r="BF14" s="15"/>
      <c r="BG14" s="15">
        <f t="shared" si="19"/>
        <v>0</v>
      </c>
      <c r="BI14" s="9"/>
      <c r="BJ14" s="16">
        <f t="shared" si="40"/>
        <v>17</v>
      </c>
      <c r="BK14" s="15">
        <f t="shared" si="20"/>
        <v>4</v>
      </c>
      <c r="BL14" s="15"/>
      <c r="BM14" s="15">
        <f t="shared" si="21"/>
        <v>0</v>
      </c>
      <c r="BO14" s="9"/>
      <c r="BP14" s="16">
        <f t="shared" si="41"/>
        <v>8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2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3"/>
        <v>8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4"/>
        <v>17</v>
      </c>
      <c r="CI14" s="15">
        <f t="shared" si="28"/>
        <v>4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30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1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2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3"/>
        <v>18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4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5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6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7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8"/>
        <v>18</v>
      </c>
      <c r="AY15" s="15">
        <f t="shared" si="16"/>
        <v>5</v>
      </c>
      <c r="AZ15" s="15">
        <v>6</v>
      </c>
      <c r="BA15" s="15">
        <f t="shared" si="17"/>
        <v>6</v>
      </c>
      <c r="BB15" s="2">
        <v>0.5</v>
      </c>
      <c r="BC15" s="9"/>
      <c r="BD15" s="16">
        <f t="shared" si="39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40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1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2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3"/>
        <v>9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4"/>
        <v>18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55</v>
      </c>
      <c r="BA16" s="15">
        <f>SUM(BA7:BA15)</f>
        <v>53</v>
      </c>
      <c r="BB16" s="2">
        <f>SUM(BB7:BB15)</f>
        <v>6</v>
      </c>
      <c r="BC16" s="9"/>
      <c r="BD16" s="10" t="s">
        <v>38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35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Y18" s="9"/>
      <c r="AC18" t="s">
        <v>113</v>
      </c>
      <c r="AE18" s="9"/>
      <c r="AI18" t="s">
        <v>113</v>
      </c>
      <c r="AK18" s="9"/>
      <c r="AO18" t="s">
        <v>113</v>
      </c>
      <c r="AQ18" s="9"/>
      <c r="AU18" t="s">
        <v>113</v>
      </c>
      <c r="AW18" s="9"/>
      <c r="BA18" t="s">
        <v>113</v>
      </c>
      <c r="BB18" s="2">
        <v>1</v>
      </c>
      <c r="BC18" s="9"/>
      <c r="BG18" t="s">
        <v>113</v>
      </c>
      <c r="BI18" s="9"/>
      <c r="BM18" t="s">
        <v>113</v>
      </c>
      <c r="BO18" s="9"/>
      <c r="BS18" t="s">
        <v>113</v>
      </c>
      <c r="BU18" s="9"/>
      <c r="BY18" t="s">
        <v>113</v>
      </c>
      <c r="CA18" s="9"/>
      <c r="CE18" t="s">
        <v>113</v>
      </c>
      <c r="CG18" s="9"/>
      <c r="CK18" t="s">
        <v>113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0</v>
      </c>
      <c r="G20" s="9"/>
      <c r="K20" t="s">
        <v>114</v>
      </c>
      <c r="L20" s="17">
        <f>SUM(L16:L19)</f>
        <v>0</v>
      </c>
      <c r="M20" s="9"/>
      <c r="Q20" t="s">
        <v>114</v>
      </c>
      <c r="R20" s="17">
        <f>SUM(R16:R19)</f>
        <v>0</v>
      </c>
      <c r="S20" s="9"/>
      <c r="W20" t="s">
        <v>114</v>
      </c>
      <c r="X20" s="17">
        <f>SUM(X16:X19)</f>
        <v>0</v>
      </c>
      <c r="Y20" s="9"/>
      <c r="AC20" t="s">
        <v>114</v>
      </c>
      <c r="AD20" s="17">
        <f>SUM(AD16:AD19)</f>
        <v>0</v>
      </c>
      <c r="AE20" s="9"/>
      <c r="AI20" t="s">
        <v>114</v>
      </c>
      <c r="AJ20" s="17">
        <f>SUM(AJ16:AJ19)</f>
        <v>0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7</v>
      </c>
      <c r="BC20" s="9"/>
      <c r="BG20" t="s">
        <v>114</v>
      </c>
      <c r="BH20" s="17">
        <f>SUM(BH16:BH19)</f>
        <v>0</v>
      </c>
      <c r="BI20" s="9"/>
      <c r="BM20" t="s">
        <v>114</v>
      </c>
      <c r="BN20" s="17">
        <f>SUM(BN16:BN19)</f>
        <v>0</v>
      </c>
      <c r="BO20" s="9"/>
      <c r="BS20" t="s">
        <v>114</v>
      </c>
      <c r="BT20" s="17">
        <f>SUM(BT16:BT19)</f>
        <v>0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17">
        <f>SUM(CF16:CF19)</f>
        <v>0</v>
      </c>
      <c r="CG20" s="9"/>
      <c r="CK20" t="s">
        <v>114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17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 t="str">
        <f>IF(AZ16&lt;&gt;0,IF(BB16&gt;4.5,"W",IF(BB16=4.5,"T",IF(BB16&lt;4.5,"L"))),0)</f>
        <v>W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 t="e">
        <f>AVERAGE(J7,AB7,AN7,BF7,BR7)</f>
        <v>#DIV/0!</v>
      </c>
      <c r="K29" s="40">
        <f>MIN(J7,AB7,AN7,BF7,BR7)</f>
        <v>0</v>
      </c>
      <c r="L29" s="2">
        <f>MAX(J7,AB7,AN7,BF7,BR7)</f>
        <v>0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 t="e">
        <f t="shared" ref="J30:J37" si="47">AVERAGE(J8,AB8,AN8,BF8,BR8)</f>
        <v>#DIV/0!</v>
      </c>
      <c r="K30" s="40">
        <f t="shared" ref="K30:K37" si="48">MIN(J8,AB8,AN8,BF8,BR8)</f>
        <v>0</v>
      </c>
      <c r="L30" s="2">
        <f t="shared" ref="L30:L37" si="49">MAX(J8,AB8,AN8,BF8,BR8)</f>
        <v>0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 t="e">
        <f t="shared" si="47"/>
        <v>#DIV/0!</v>
      </c>
      <c r="K31" s="40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 t="e">
        <f t="shared" si="47"/>
        <v>#DIV/0!</v>
      </c>
      <c r="K32" s="40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 t="e">
        <f t="shared" si="47"/>
        <v>#DIV/0!</v>
      </c>
      <c r="K33" s="40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 t="e">
        <f t="shared" si="47"/>
        <v>#DIV/0!</v>
      </c>
      <c r="K34" s="40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 t="e">
        <f t="shared" si="47"/>
        <v>#DIV/0!</v>
      </c>
      <c r="K35" s="40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 t="e">
        <f t="shared" si="47"/>
        <v>#DIV/0!</v>
      </c>
      <c r="K36" s="40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48</v>
      </c>
      <c r="C37" s="2">
        <f>BB20</f>
        <v>7</v>
      </c>
      <c r="D37" s="2">
        <f t="shared" si="45"/>
        <v>7</v>
      </c>
      <c r="E37" s="25">
        <f>IF(AZ16&gt;0,1,0)</f>
        <v>1</v>
      </c>
      <c r="F37" s="2">
        <f t="shared" si="46"/>
        <v>1</v>
      </c>
      <c r="G37" s="20"/>
      <c r="I37" s="35">
        <v>9</v>
      </c>
      <c r="J37" s="2" t="e">
        <f t="shared" si="47"/>
        <v>#DIV/0!</v>
      </c>
      <c r="K37" s="40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118</v>
      </c>
      <c r="J38" s="37" t="e">
        <f>SUM(J29:J37)</f>
        <v>#DIV/0!</v>
      </c>
      <c r="K38" s="37">
        <f>SUM(K29:K37)</f>
        <v>0</v>
      </c>
      <c r="L38" s="37">
        <f>SUM(L29:L37)</f>
        <v>0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>
        <f>AVERAGE(D7,P7,V7,AH7,AZ7)</f>
        <v>7</v>
      </c>
      <c r="K40" s="123">
        <f>MIN(D7,P7,V7,AH7,AZ7)</f>
        <v>7</v>
      </c>
      <c r="L40" s="2">
        <f>MAX(D7,P7,V7,AH7,AZ7)</f>
        <v>7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>
        <f t="shared" ref="J41:J48" si="50">AVERAGE(D8,P8,V8,AH8,AZ8)</f>
        <v>7</v>
      </c>
      <c r="K41" s="123">
        <f t="shared" ref="K41:K48" si="51">MIN(D8,P8,V8,AH8,AZ8)</f>
        <v>7</v>
      </c>
      <c r="L41" s="2">
        <f t="shared" ref="L41:L48" si="52">MAX(D8,P8,V8,AH8,AZ8)</f>
        <v>7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>
        <f t="shared" si="50"/>
        <v>4</v>
      </c>
      <c r="K42" s="123">
        <f t="shared" si="51"/>
        <v>4</v>
      </c>
      <c r="L42" s="2">
        <f t="shared" si="52"/>
        <v>4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>
        <f t="shared" si="50"/>
        <v>5</v>
      </c>
      <c r="K43" s="123">
        <f t="shared" si="51"/>
        <v>5</v>
      </c>
      <c r="L43" s="2">
        <f t="shared" si="52"/>
        <v>5</v>
      </c>
      <c r="M43" s="20"/>
    </row>
    <row r="44" spans="1:18" x14ac:dyDescent="0.2">
      <c r="A44" s="20"/>
      <c r="B44" t="s">
        <v>38</v>
      </c>
      <c r="C44" s="2">
        <f>SUM(C29:C43)</f>
        <v>7</v>
      </c>
      <c r="D44" s="2">
        <f>SUM(D29:D43)</f>
        <v>7</v>
      </c>
      <c r="E44" s="25">
        <f>SUM(E29:E43)</f>
        <v>1</v>
      </c>
      <c r="F44" s="2">
        <f>SUM(F29:F43)</f>
        <v>1</v>
      </c>
      <c r="G44" s="20"/>
      <c r="I44" s="35">
        <v>14</v>
      </c>
      <c r="J44" s="2">
        <f t="shared" si="50"/>
        <v>7</v>
      </c>
      <c r="K44" s="123">
        <f t="shared" si="51"/>
        <v>7</v>
      </c>
      <c r="L44" s="2">
        <f t="shared" si="52"/>
        <v>7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>
        <f t="shared" si="50"/>
        <v>4</v>
      </c>
      <c r="K45" s="123">
        <f t="shared" si="51"/>
        <v>4</v>
      </c>
      <c r="L45" s="2">
        <f t="shared" si="52"/>
        <v>4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2">
        <f t="shared" si="50"/>
        <v>10</v>
      </c>
      <c r="K46" s="123">
        <f t="shared" si="51"/>
        <v>10</v>
      </c>
      <c r="L46" s="2">
        <f t="shared" si="52"/>
        <v>10</v>
      </c>
      <c r="M46" s="20"/>
      <c r="R46" s="2"/>
    </row>
    <row r="47" spans="1:18" x14ac:dyDescent="0.2">
      <c r="A47" s="20"/>
      <c r="B47" t="s">
        <v>119</v>
      </c>
      <c r="C47" s="25">
        <f t="shared" ref="C47:C52" si="53">I57+I68+I79+I90+I101+I112+I123+I134+I145+I156+I167+I178+I189+I200+I211</f>
        <v>0</v>
      </c>
      <c r="G47" s="20"/>
      <c r="I47" s="35">
        <v>17</v>
      </c>
      <c r="J47" s="2">
        <f t="shared" si="50"/>
        <v>5</v>
      </c>
      <c r="K47" s="123">
        <f t="shared" si="51"/>
        <v>5</v>
      </c>
      <c r="L47" s="2">
        <f t="shared" si="52"/>
        <v>5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2">
        <f t="shared" si="50"/>
        <v>6</v>
      </c>
      <c r="K48" s="123">
        <f t="shared" si="51"/>
        <v>6</v>
      </c>
      <c r="L48" s="2">
        <f t="shared" si="52"/>
        <v>6</v>
      </c>
      <c r="M48" s="20"/>
      <c r="R48" s="2"/>
    </row>
    <row r="49" spans="1:18" x14ac:dyDescent="0.2">
      <c r="A49" s="20"/>
      <c r="B49" t="s">
        <v>30</v>
      </c>
      <c r="C49" s="25">
        <f t="shared" si="53"/>
        <v>0</v>
      </c>
      <c r="G49" s="20"/>
      <c r="I49" s="36" t="s">
        <v>120</v>
      </c>
      <c r="J49" s="37">
        <f>SUM(J40:J48)</f>
        <v>55</v>
      </c>
      <c r="K49" s="37">
        <f>SUM(K40:K48)</f>
        <v>55</v>
      </c>
      <c r="L49" s="37">
        <f>SUM(L40:L48)</f>
        <v>55</v>
      </c>
      <c r="M49" s="20"/>
      <c r="R49" s="2"/>
    </row>
    <row r="50" spans="1:18" x14ac:dyDescent="0.2">
      <c r="A50" s="20"/>
      <c r="B50" t="s">
        <v>121</v>
      </c>
      <c r="C50" s="25">
        <f t="shared" si="53"/>
        <v>5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3"/>
        <v>0</v>
      </c>
      <c r="G51" s="20"/>
      <c r="R51" s="2"/>
    </row>
    <row r="52" spans="1:18" x14ac:dyDescent="0.2">
      <c r="A52" s="20"/>
      <c r="B52" t="s">
        <v>12</v>
      </c>
      <c r="C52" s="25">
        <f t="shared" si="53"/>
        <v>4</v>
      </c>
      <c r="G52" s="20"/>
      <c r="R52" s="2"/>
    </row>
    <row r="53" spans="1:18" ht="13.5" thickBot="1" x14ac:dyDescent="0.25">
      <c r="A53" s="20"/>
      <c r="B53" t="s">
        <v>38</v>
      </c>
      <c r="C53" s="29">
        <f>SUM(C47:C52)</f>
        <v>9</v>
      </c>
      <c r="G53" s="20"/>
      <c r="R53" s="2"/>
    </row>
    <row r="54" spans="1:18" ht="13.5" thickTop="1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4">B7</f>
        <v>10</v>
      </c>
      <c r="C56" s="32">
        <f t="shared" si="54"/>
        <v>4</v>
      </c>
      <c r="D56" s="32">
        <f t="shared" si="54"/>
        <v>0</v>
      </c>
      <c r="E56" s="31" t="str">
        <f t="shared" ref="E56:E64" si="55">IF(D56&lt;&gt;0,IF((D56-C56)=-1,"Birdie",IF((D56-C56)=-2,"Eagle",IF((D56-C56)=0,"Par",IF((D56-C56)=1,"bogey",IF((D56-C56)=2,"Double bogey","Other"))))),"  ")</f>
        <v xml:space="preserve">  </v>
      </c>
      <c r="H56" s="33" t="s">
        <v>123</v>
      </c>
    </row>
    <row r="57" spans="1:18" x14ac:dyDescent="0.2">
      <c r="B57" s="10">
        <f t="shared" si="54"/>
        <v>11</v>
      </c>
      <c r="C57" s="32">
        <f t="shared" si="54"/>
        <v>4</v>
      </c>
      <c r="D57" s="32">
        <f t="shared" si="54"/>
        <v>0</v>
      </c>
      <c r="E57" s="31" t="str">
        <f t="shared" si="55"/>
        <v xml:space="preserve">  </v>
      </c>
      <c r="H57" t="s">
        <v>124</v>
      </c>
      <c r="I57" s="25">
        <f>COUNTIF(E56:E64,"Eagle")</f>
        <v>0</v>
      </c>
    </row>
    <row r="58" spans="1:18" x14ac:dyDescent="0.2">
      <c r="B58" s="10">
        <f t="shared" si="54"/>
        <v>12</v>
      </c>
      <c r="C58" s="32">
        <f t="shared" si="54"/>
        <v>3</v>
      </c>
      <c r="D58" s="32">
        <f t="shared" si="54"/>
        <v>0</v>
      </c>
      <c r="E58" s="31" t="str">
        <f t="shared" si="55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4"/>
        <v>13</v>
      </c>
      <c r="C59" s="32">
        <f t="shared" si="54"/>
        <v>4</v>
      </c>
      <c r="D59" s="32">
        <f t="shared" si="54"/>
        <v>0</v>
      </c>
      <c r="E59" s="31" t="str">
        <f t="shared" si="55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4"/>
        <v>14</v>
      </c>
      <c r="C60" s="32">
        <f t="shared" si="54"/>
        <v>4</v>
      </c>
      <c r="D60" s="32">
        <f t="shared" si="54"/>
        <v>0</v>
      </c>
      <c r="E60" s="31" t="str">
        <f t="shared" si="55"/>
        <v xml:space="preserve">  </v>
      </c>
      <c r="H60" t="s">
        <v>125</v>
      </c>
      <c r="I60" s="25">
        <f>COUNTIF(E56:E64,"bogey")</f>
        <v>0</v>
      </c>
    </row>
    <row r="61" spans="1:18" x14ac:dyDescent="0.2">
      <c r="B61" s="10">
        <f t="shared" si="54"/>
        <v>15</v>
      </c>
      <c r="C61" s="32">
        <f t="shared" si="54"/>
        <v>3</v>
      </c>
      <c r="D61" s="32">
        <f t="shared" si="54"/>
        <v>0</v>
      </c>
      <c r="E61" s="31" t="str">
        <f t="shared" si="55"/>
        <v xml:space="preserve">  </v>
      </c>
      <c r="H61" t="s">
        <v>126</v>
      </c>
      <c r="I61" s="25">
        <f>COUNTIF(E56:E64,"Double bogey")</f>
        <v>0</v>
      </c>
    </row>
    <row r="62" spans="1:18" x14ac:dyDescent="0.2">
      <c r="B62" s="10">
        <f t="shared" si="54"/>
        <v>16</v>
      </c>
      <c r="C62" s="32">
        <f t="shared" si="54"/>
        <v>5</v>
      </c>
      <c r="D62" s="32">
        <f t="shared" si="54"/>
        <v>0</v>
      </c>
      <c r="E62" s="31" t="str">
        <f t="shared" si="55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4"/>
        <v>17</v>
      </c>
      <c r="C63" s="32">
        <f t="shared" si="54"/>
        <v>4</v>
      </c>
      <c r="D63" s="32">
        <f t="shared" si="54"/>
        <v>0</v>
      </c>
      <c r="E63" s="31" t="str">
        <f t="shared" si="55"/>
        <v xml:space="preserve">  </v>
      </c>
    </row>
    <row r="64" spans="1:18" x14ac:dyDescent="0.2">
      <c r="B64" s="10">
        <f t="shared" si="54"/>
        <v>18</v>
      </c>
      <c r="C64" s="32">
        <f t="shared" si="54"/>
        <v>5</v>
      </c>
      <c r="D64" s="32">
        <f t="shared" si="54"/>
        <v>0</v>
      </c>
      <c r="E64" s="31" t="str">
        <f t="shared" si="55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D75" si="56">H7</f>
        <v>1</v>
      </c>
      <c r="C67" s="41">
        <f t="shared" si="56"/>
        <v>4</v>
      </c>
      <c r="D67" s="32">
        <f t="shared" si="56"/>
        <v>0</v>
      </c>
      <c r="E67" s="31" t="str">
        <f t="shared" ref="E67:E75" si="57">IF(D67&lt;&gt;0,IF((D67-C67)=-1,"Birdie",IF((D67-C67)=-2,"Eagle",IF((D67-C67)=0,"Par",IF((D67-C67)=1,"bogey",IF((D67-C67)=2,"Double bogey","Other"))))),"  ")</f>
        <v xml:space="preserve">  </v>
      </c>
      <c r="H67" s="33" t="s">
        <v>123</v>
      </c>
    </row>
    <row r="68" spans="2:9" x14ac:dyDescent="0.2">
      <c r="B68" s="10">
        <f t="shared" si="56"/>
        <v>2</v>
      </c>
      <c r="C68" s="41">
        <f t="shared" si="56"/>
        <v>4</v>
      </c>
      <c r="D68" s="32">
        <f t="shared" si="56"/>
        <v>0</v>
      </c>
      <c r="E68" s="31" t="str">
        <f t="shared" si="57"/>
        <v xml:space="preserve">  </v>
      </c>
      <c r="H68" t="s">
        <v>124</v>
      </c>
      <c r="I68" s="25">
        <f>COUNTIF(E67:E75,"Eagle")</f>
        <v>0</v>
      </c>
    </row>
    <row r="69" spans="2:9" x14ac:dyDescent="0.2">
      <c r="B69" s="10">
        <f t="shared" si="56"/>
        <v>3</v>
      </c>
      <c r="C69" s="41">
        <f t="shared" si="56"/>
        <v>4</v>
      </c>
      <c r="D69" s="32">
        <f t="shared" si="56"/>
        <v>0</v>
      </c>
      <c r="E69" s="31" t="str">
        <f t="shared" si="57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6"/>
        <v>4</v>
      </c>
      <c r="C70" s="41">
        <f t="shared" si="56"/>
        <v>4</v>
      </c>
      <c r="D70" s="32">
        <f t="shared" si="56"/>
        <v>0</v>
      </c>
      <c r="E70" s="31" t="str">
        <f t="shared" si="57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6"/>
        <v>5</v>
      </c>
      <c r="C71" s="41">
        <f t="shared" si="56"/>
        <v>3</v>
      </c>
      <c r="D71" s="32">
        <f t="shared" si="56"/>
        <v>0</v>
      </c>
      <c r="E71" s="31" t="str">
        <f t="shared" si="57"/>
        <v xml:space="preserve">  </v>
      </c>
      <c r="H71" t="s">
        <v>125</v>
      </c>
      <c r="I71" s="25">
        <f>COUNTIF(E67:E75,"bogey")</f>
        <v>0</v>
      </c>
    </row>
    <row r="72" spans="2:9" x14ac:dyDescent="0.2">
      <c r="B72" s="10">
        <f t="shared" si="56"/>
        <v>6</v>
      </c>
      <c r="C72" s="41">
        <f t="shared" si="56"/>
        <v>4</v>
      </c>
      <c r="D72" s="32">
        <f t="shared" si="56"/>
        <v>0</v>
      </c>
      <c r="E72" s="31" t="str">
        <f t="shared" si="57"/>
        <v xml:space="preserve">  </v>
      </c>
      <c r="H72" t="s">
        <v>126</v>
      </c>
      <c r="I72" s="25">
        <f>COUNTIF(E67:E75,"Double bogey")</f>
        <v>0</v>
      </c>
    </row>
    <row r="73" spans="2:9" x14ac:dyDescent="0.2">
      <c r="B73" s="10">
        <f t="shared" si="56"/>
        <v>7</v>
      </c>
      <c r="C73" s="41">
        <f t="shared" si="56"/>
        <v>4</v>
      </c>
      <c r="D73" s="32">
        <f t="shared" si="56"/>
        <v>0</v>
      </c>
      <c r="E73" s="31" t="str">
        <f t="shared" si="57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6"/>
        <v>8</v>
      </c>
      <c r="C74" s="41">
        <f t="shared" si="56"/>
        <v>3</v>
      </c>
      <c r="D74" s="32">
        <f t="shared" si="56"/>
        <v>0</v>
      </c>
      <c r="E74" s="31" t="str">
        <f t="shared" si="57"/>
        <v xml:space="preserve">  </v>
      </c>
    </row>
    <row r="75" spans="2:9" x14ac:dyDescent="0.2">
      <c r="B75" s="10">
        <f t="shared" si="56"/>
        <v>9</v>
      </c>
      <c r="C75" s="41">
        <f t="shared" si="56"/>
        <v>5</v>
      </c>
      <c r="D75" s="32">
        <f t="shared" si="56"/>
        <v>0</v>
      </c>
      <c r="E75" s="31" t="str">
        <f t="shared" si="57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D86" si="58">N7</f>
        <v>10</v>
      </c>
      <c r="C78" s="41">
        <f t="shared" si="58"/>
        <v>4</v>
      </c>
      <c r="D78" s="32">
        <f t="shared" si="58"/>
        <v>0</v>
      </c>
      <c r="E78" s="31" t="str">
        <f t="shared" ref="E78:E86" si="59">IF(D78&lt;&gt;0,IF((D78-C78)=-1,"Birdie",IF((D78-C78)=-2,"Eagle",IF((D78-C78)=0,"Par",IF((D78-C78)=1,"bogey",IF((D78-C78)=2,"Double bogey","Other"))))),"  ")</f>
        <v xml:space="preserve">  </v>
      </c>
      <c r="H78" s="33" t="s">
        <v>123</v>
      </c>
    </row>
    <row r="79" spans="2:9" x14ac:dyDescent="0.2">
      <c r="B79" s="31">
        <f t="shared" si="58"/>
        <v>11</v>
      </c>
      <c r="C79" s="41">
        <f t="shared" si="58"/>
        <v>4</v>
      </c>
      <c r="D79" s="32">
        <f t="shared" si="58"/>
        <v>0</v>
      </c>
      <c r="E79" s="31" t="str">
        <f t="shared" si="59"/>
        <v xml:space="preserve">  </v>
      </c>
      <c r="H79" t="s">
        <v>124</v>
      </c>
      <c r="I79" s="25">
        <f>COUNTIF(E78:E86,"Eagle")</f>
        <v>0</v>
      </c>
    </row>
    <row r="80" spans="2:9" x14ac:dyDescent="0.2">
      <c r="B80" s="31">
        <f t="shared" si="58"/>
        <v>12</v>
      </c>
      <c r="C80" s="41">
        <f t="shared" si="58"/>
        <v>3</v>
      </c>
      <c r="D80" s="32">
        <f t="shared" si="58"/>
        <v>0</v>
      </c>
      <c r="E80" s="31" t="str">
        <f t="shared" si="59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58"/>
        <v>13</v>
      </c>
      <c r="C81" s="41">
        <f t="shared" si="58"/>
        <v>4</v>
      </c>
      <c r="D81" s="32">
        <f t="shared" si="58"/>
        <v>0</v>
      </c>
      <c r="E81" s="31" t="str">
        <f t="shared" si="59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58"/>
        <v>14</v>
      </c>
      <c r="C82" s="41">
        <f t="shared" si="58"/>
        <v>4</v>
      </c>
      <c r="D82" s="32">
        <f t="shared" si="58"/>
        <v>0</v>
      </c>
      <c r="E82" s="31" t="str">
        <f t="shared" si="59"/>
        <v xml:space="preserve">  </v>
      </c>
      <c r="H82" t="s">
        <v>125</v>
      </c>
      <c r="I82" s="25">
        <f>COUNTIF(E78:E86,"bogey")</f>
        <v>0</v>
      </c>
    </row>
    <row r="83" spans="2:9" x14ac:dyDescent="0.2">
      <c r="B83" s="31">
        <f t="shared" si="58"/>
        <v>15</v>
      </c>
      <c r="C83" s="41">
        <f t="shared" si="58"/>
        <v>3</v>
      </c>
      <c r="D83" s="32">
        <f t="shared" si="58"/>
        <v>0</v>
      </c>
      <c r="E83" s="31" t="str">
        <f t="shared" si="59"/>
        <v xml:space="preserve">  </v>
      </c>
      <c r="H83" t="s">
        <v>126</v>
      </c>
      <c r="I83" s="25">
        <f>COUNTIF(E78:E86,"Double bogey")</f>
        <v>0</v>
      </c>
    </row>
    <row r="84" spans="2:9" x14ac:dyDescent="0.2">
      <c r="B84" s="31">
        <f t="shared" si="58"/>
        <v>16</v>
      </c>
      <c r="C84" s="41">
        <f t="shared" si="58"/>
        <v>5</v>
      </c>
      <c r="D84" s="32">
        <f t="shared" si="58"/>
        <v>0</v>
      </c>
      <c r="E84" s="31" t="str">
        <f t="shared" si="59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58"/>
        <v>17</v>
      </c>
      <c r="C85" s="41">
        <f t="shared" si="58"/>
        <v>4</v>
      </c>
      <c r="D85" s="32">
        <f t="shared" si="58"/>
        <v>0</v>
      </c>
      <c r="E85" s="31" t="str">
        <f t="shared" si="59"/>
        <v xml:space="preserve">  </v>
      </c>
    </row>
    <row r="86" spans="2:9" x14ac:dyDescent="0.2">
      <c r="B86" s="31">
        <f t="shared" si="58"/>
        <v>18</v>
      </c>
      <c r="C86" s="41">
        <f t="shared" si="58"/>
        <v>5</v>
      </c>
      <c r="D86" s="32">
        <f t="shared" si="58"/>
        <v>0</v>
      </c>
      <c r="E86" s="31" t="str">
        <f t="shared" si="59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D97" si="60">T7</f>
        <v>10</v>
      </c>
      <c r="C89" s="31">
        <f t="shared" si="60"/>
        <v>4</v>
      </c>
      <c r="D89" s="32">
        <f t="shared" si="60"/>
        <v>0</v>
      </c>
      <c r="E89" s="31" t="str">
        <f t="shared" ref="E89:E97" si="61">IF(D89&lt;&gt;0,IF((D89-C89)=-1,"Birdie",IF((D89-C89)=-2,"Eagle",IF((D89-C89)=0,"Par",IF((D89-C89)=1,"bogey",IF((D89-C89)=2,"Double bogey","Other"))))),"  ")</f>
        <v xml:space="preserve">  </v>
      </c>
      <c r="H89" s="33" t="s">
        <v>123</v>
      </c>
    </row>
    <row r="90" spans="2:9" x14ac:dyDescent="0.2">
      <c r="B90" s="31">
        <f t="shared" si="60"/>
        <v>11</v>
      </c>
      <c r="C90" s="31">
        <f t="shared" si="60"/>
        <v>4</v>
      </c>
      <c r="D90" s="32">
        <f t="shared" si="60"/>
        <v>0</v>
      </c>
      <c r="E90" s="31" t="str">
        <f t="shared" si="61"/>
        <v xml:space="preserve">  </v>
      </c>
      <c r="H90" t="s">
        <v>124</v>
      </c>
      <c r="I90" s="25">
        <f>COUNTIF(E89:E97,"Eagle")</f>
        <v>0</v>
      </c>
    </row>
    <row r="91" spans="2:9" x14ac:dyDescent="0.2">
      <c r="B91" s="31">
        <f t="shared" si="60"/>
        <v>12</v>
      </c>
      <c r="C91" s="31">
        <f t="shared" si="60"/>
        <v>3</v>
      </c>
      <c r="D91" s="32">
        <f t="shared" si="60"/>
        <v>0</v>
      </c>
      <c r="E91" s="31" t="str">
        <f t="shared" si="61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0"/>
        <v>13</v>
      </c>
      <c r="C92" s="31">
        <f t="shared" si="60"/>
        <v>4</v>
      </c>
      <c r="D92" s="32">
        <f t="shared" si="60"/>
        <v>0</v>
      </c>
      <c r="E92" s="31" t="str">
        <f t="shared" si="61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0"/>
        <v>14</v>
      </c>
      <c r="C93" s="31">
        <f t="shared" si="60"/>
        <v>4</v>
      </c>
      <c r="D93" s="32">
        <f t="shared" si="60"/>
        <v>0</v>
      </c>
      <c r="E93" s="31" t="str">
        <f t="shared" si="61"/>
        <v xml:space="preserve">  </v>
      </c>
      <c r="H93" t="s">
        <v>125</v>
      </c>
      <c r="I93" s="25">
        <f>COUNTIF(E89:E97,"bogey")</f>
        <v>0</v>
      </c>
    </row>
    <row r="94" spans="2:9" x14ac:dyDescent="0.2">
      <c r="B94" s="31">
        <f t="shared" si="60"/>
        <v>15</v>
      </c>
      <c r="C94" s="31">
        <f t="shared" si="60"/>
        <v>3</v>
      </c>
      <c r="D94" s="32">
        <f t="shared" si="60"/>
        <v>0</v>
      </c>
      <c r="E94" s="31" t="str">
        <f t="shared" si="61"/>
        <v xml:space="preserve">  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0"/>
        <v>16</v>
      </c>
      <c r="C95" s="31">
        <f t="shared" si="60"/>
        <v>5</v>
      </c>
      <c r="D95" s="32">
        <f t="shared" si="60"/>
        <v>0</v>
      </c>
      <c r="E95" s="31" t="str">
        <f t="shared" si="61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0"/>
        <v>17</v>
      </c>
      <c r="C96" s="31">
        <f t="shared" si="60"/>
        <v>4</v>
      </c>
      <c r="D96" s="32">
        <f t="shared" si="60"/>
        <v>0</v>
      </c>
      <c r="E96" s="31" t="str">
        <f t="shared" si="61"/>
        <v xml:space="preserve">  </v>
      </c>
    </row>
    <row r="97" spans="2:9" x14ac:dyDescent="0.2">
      <c r="B97" s="31">
        <f t="shared" si="60"/>
        <v>18</v>
      </c>
      <c r="C97" s="31">
        <f t="shared" si="60"/>
        <v>5</v>
      </c>
      <c r="D97" s="32">
        <f t="shared" si="60"/>
        <v>0</v>
      </c>
      <c r="E97" s="31" t="str">
        <f t="shared" si="61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D108" si="62">Z7</f>
        <v>1</v>
      </c>
      <c r="C100" s="31">
        <f t="shared" si="62"/>
        <v>4</v>
      </c>
      <c r="D100" s="32">
        <f t="shared" si="62"/>
        <v>0</v>
      </c>
      <c r="E100" s="31" t="str">
        <f t="shared" ref="E100:E108" si="63">IF(D100&lt;&gt;0,IF((D100-C100)=-1,"Birdie",IF((D100-C100)=-2,"Eagle",IF((D100-C100)=0,"Par",IF((D100-C100)=1,"bogey",IF((D100-C100)=2,"Double bogey","Other"))))),"  ")</f>
        <v xml:space="preserve">  </v>
      </c>
      <c r="H100" s="33" t="s">
        <v>123</v>
      </c>
    </row>
    <row r="101" spans="2:9" x14ac:dyDescent="0.2">
      <c r="B101" s="31">
        <f t="shared" si="62"/>
        <v>2</v>
      </c>
      <c r="C101" s="31">
        <f t="shared" si="62"/>
        <v>4</v>
      </c>
      <c r="D101" s="32">
        <f t="shared" si="62"/>
        <v>0</v>
      </c>
      <c r="E101" s="31" t="str">
        <f t="shared" si="63"/>
        <v xml:space="preserve">  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2"/>
        <v>3</v>
      </c>
      <c r="C102" s="31">
        <f t="shared" si="62"/>
        <v>4</v>
      </c>
      <c r="D102" s="32">
        <f t="shared" si="62"/>
        <v>0</v>
      </c>
      <c r="E102" s="31" t="str">
        <f t="shared" si="63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2"/>
        <v>4</v>
      </c>
      <c r="C103" s="31">
        <f t="shared" si="62"/>
        <v>4</v>
      </c>
      <c r="D103" s="32">
        <f t="shared" si="62"/>
        <v>0</v>
      </c>
      <c r="E103" s="31" t="str">
        <f t="shared" si="63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2"/>
        <v>5</v>
      </c>
      <c r="C104" s="31">
        <f t="shared" si="62"/>
        <v>3</v>
      </c>
      <c r="D104" s="32">
        <f t="shared" si="62"/>
        <v>0</v>
      </c>
      <c r="E104" s="31" t="str">
        <f t="shared" si="63"/>
        <v xml:space="preserve">  </v>
      </c>
      <c r="H104" t="s">
        <v>125</v>
      </c>
      <c r="I104" s="25">
        <f>COUNTIF(E100:E108,"bogey")</f>
        <v>0</v>
      </c>
    </row>
    <row r="105" spans="2:9" x14ac:dyDescent="0.2">
      <c r="B105" s="31">
        <f t="shared" si="62"/>
        <v>6</v>
      </c>
      <c r="C105" s="31">
        <f t="shared" si="62"/>
        <v>4</v>
      </c>
      <c r="D105" s="32">
        <f t="shared" si="62"/>
        <v>0</v>
      </c>
      <c r="E105" s="31" t="str">
        <f t="shared" si="63"/>
        <v xml:space="preserve">  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2"/>
        <v>7</v>
      </c>
      <c r="C106" s="31">
        <f t="shared" si="62"/>
        <v>4</v>
      </c>
      <c r="D106" s="32">
        <f t="shared" si="62"/>
        <v>0</v>
      </c>
      <c r="E106" s="31" t="str">
        <f t="shared" si="63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2"/>
        <v>8</v>
      </c>
      <c r="C107" s="31">
        <f t="shared" si="62"/>
        <v>3</v>
      </c>
      <c r="D107" s="32">
        <f t="shared" si="62"/>
        <v>0</v>
      </c>
      <c r="E107" s="31" t="str">
        <f t="shared" si="63"/>
        <v xml:space="preserve">  </v>
      </c>
    </row>
    <row r="108" spans="2:9" x14ac:dyDescent="0.2">
      <c r="B108" s="31">
        <f t="shared" si="62"/>
        <v>9</v>
      </c>
      <c r="C108" s="31">
        <f t="shared" si="62"/>
        <v>5</v>
      </c>
      <c r="D108" s="32">
        <f t="shared" si="62"/>
        <v>0</v>
      </c>
      <c r="E108" s="31" t="str">
        <f t="shared" si="63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D119" si="64">AF7</f>
        <v>10</v>
      </c>
      <c r="C111" s="31">
        <f t="shared" si="64"/>
        <v>4</v>
      </c>
      <c r="D111" s="32">
        <f t="shared" si="64"/>
        <v>0</v>
      </c>
      <c r="E111" s="31" t="str">
        <f t="shared" ref="E111:E119" si="65">IF(D111&lt;&gt;0,IF((D111-C111)=-1,"Birdie",IF((D111-C111)=-2,"Eagle",IF((D111-C111)=0,"Par",IF((D111-C111)=1,"bogey",IF((D111-C111)=2,"Double bogey","Other"))))),"  ")</f>
        <v xml:space="preserve">  </v>
      </c>
      <c r="H111" s="33" t="s">
        <v>123</v>
      </c>
    </row>
    <row r="112" spans="2:9" x14ac:dyDescent="0.2">
      <c r="B112" s="31">
        <f t="shared" si="64"/>
        <v>11</v>
      </c>
      <c r="C112" s="31">
        <f t="shared" si="64"/>
        <v>4</v>
      </c>
      <c r="D112" s="32">
        <f t="shared" si="64"/>
        <v>0</v>
      </c>
      <c r="E112" s="31" t="str">
        <f t="shared" si="65"/>
        <v xml:space="preserve">  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64"/>
        <v>12</v>
      </c>
      <c r="C113" s="31">
        <f t="shared" si="64"/>
        <v>3</v>
      </c>
      <c r="D113" s="32">
        <f t="shared" si="64"/>
        <v>0</v>
      </c>
      <c r="E113" s="31" t="str">
        <f t="shared" si="65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64"/>
        <v>13</v>
      </c>
      <c r="C114" s="31">
        <f t="shared" si="64"/>
        <v>4</v>
      </c>
      <c r="D114" s="32">
        <f t="shared" si="64"/>
        <v>0</v>
      </c>
      <c r="E114" s="31" t="str">
        <f t="shared" si="65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64"/>
        <v>14</v>
      </c>
      <c r="C115" s="31">
        <f t="shared" si="64"/>
        <v>4</v>
      </c>
      <c r="D115" s="32">
        <f t="shared" si="64"/>
        <v>0</v>
      </c>
      <c r="E115" s="31" t="str">
        <f t="shared" si="65"/>
        <v xml:space="preserve">  </v>
      </c>
      <c r="H115" t="s">
        <v>125</v>
      </c>
      <c r="I115" s="25">
        <f>COUNTIF(E111:E119,"bogey")</f>
        <v>0</v>
      </c>
    </row>
    <row r="116" spans="2:9" x14ac:dyDescent="0.2">
      <c r="B116" s="31">
        <f t="shared" si="64"/>
        <v>15</v>
      </c>
      <c r="C116" s="31">
        <f t="shared" si="64"/>
        <v>3</v>
      </c>
      <c r="D116" s="32">
        <f t="shared" si="64"/>
        <v>0</v>
      </c>
      <c r="E116" s="31" t="str">
        <f t="shared" si="65"/>
        <v xml:space="preserve">  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64"/>
        <v>16</v>
      </c>
      <c r="C117" s="31">
        <f t="shared" si="64"/>
        <v>5</v>
      </c>
      <c r="D117" s="32">
        <f t="shared" si="64"/>
        <v>0</v>
      </c>
      <c r="E117" s="31" t="str">
        <f t="shared" si="65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64"/>
        <v>17</v>
      </c>
      <c r="C118" s="31">
        <f t="shared" si="64"/>
        <v>4</v>
      </c>
      <c r="D118" s="32">
        <f t="shared" si="64"/>
        <v>0</v>
      </c>
      <c r="E118" s="31" t="str">
        <f t="shared" si="65"/>
        <v xml:space="preserve">  </v>
      </c>
    </row>
    <row r="119" spans="2:9" x14ac:dyDescent="0.2">
      <c r="B119" s="31">
        <f t="shared" si="64"/>
        <v>18</v>
      </c>
      <c r="C119" s="31">
        <f t="shared" si="64"/>
        <v>5</v>
      </c>
      <c r="D119" s="32">
        <f t="shared" si="64"/>
        <v>0</v>
      </c>
      <c r="E119" s="31" t="str">
        <f t="shared" si="65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D130" si="66">AL7</f>
        <v>1</v>
      </c>
      <c r="C122" s="31">
        <f t="shared" si="66"/>
        <v>4</v>
      </c>
      <c r="D122" s="32">
        <f t="shared" si="66"/>
        <v>0</v>
      </c>
      <c r="E122" s="31" t="str">
        <f t="shared" ref="E122:E130" si="67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66"/>
        <v>2</v>
      </c>
      <c r="C123" s="31">
        <f t="shared" si="66"/>
        <v>4</v>
      </c>
      <c r="D123" s="32">
        <f t="shared" si="66"/>
        <v>0</v>
      </c>
      <c r="E123" s="31" t="str">
        <f t="shared" si="67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66"/>
        <v>3</v>
      </c>
      <c r="C124" s="31">
        <f t="shared" si="66"/>
        <v>4</v>
      </c>
      <c r="D124" s="32">
        <f t="shared" si="66"/>
        <v>0</v>
      </c>
      <c r="E124" s="31" t="str">
        <f t="shared" si="67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66"/>
        <v>4</v>
      </c>
      <c r="C125" s="31">
        <f t="shared" si="66"/>
        <v>4</v>
      </c>
      <c r="D125" s="32">
        <f t="shared" si="66"/>
        <v>0</v>
      </c>
      <c r="E125" s="31" t="str">
        <f t="shared" si="67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66"/>
        <v>5</v>
      </c>
      <c r="C126" s="31">
        <f t="shared" si="66"/>
        <v>3</v>
      </c>
      <c r="D126" s="32">
        <f t="shared" si="66"/>
        <v>0</v>
      </c>
      <c r="E126" s="31" t="str">
        <f t="shared" si="67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66"/>
        <v>6</v>
      </c>
      <c r="C127" s="31">
        <f t="shared" si="66"/>
        <v>4</v>
      </c>
      <c r="D127" s="32">
        <f t="shared" si="66"/>
        <v>0</v>
      </c>
      <c r="E127" s="31" t="str">
        <f t="shared" si="67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66"/>
        <v>7</v>
      </c>
      <c r="C128" s="31">
        <f t="shared" si="66"/>
        <v>4</v>
      </c>
      <c r="D128" s="32">
        <f t="shared" si="66"/>
        <v>0</v>
      </c>
      <c r="E128" s="31" t="str">
        <f t="shared" si="67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66"/>
        <v>8</v>
      </c>
      <c r="C129" s="31">
        <f t="shared" si="66"/>
        <v>3</v>
      </c>
      <c r="D129" s="32">
        <f t="shared" si="66"/>
        <v>0</v>
      </c>
      <c r="E129" s="31" t="str">
        <f t="shared" si="67"/>
        <v xml:space="preserve">  </v>
      </c>
    </row>
    <row r="130" spans="2:9" x14ac:dyDescent="0.2">
      <c r="B130" s="31">
        <f t="shared" si="66"/>
        <v>9</v>
      </c>
      <c r="C130" s="31">
        <f t="shared" si="66"/>
        <v>5</v>
      </c>
      <c r="D130" s="32">
        <f t="shared" si="66"/>
        <v>0</v>
      </c>
      <c r="E130" s="31" t="str">
        <f t="shared" si="67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D141" si="68">AR7</f>
        <v>10</v>
      </c>
      <c r="C133" s="31">
        <f t="shared" si="68"/>
        <v>4</v>
      </c>
      <c r="D133" s="32">
        <f t="shared" si="68"/>
        <v>0</v>
      </c>
      <c r="E133" s="31" t="str">
        <f t="shared" ref="E133:E141" si="69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68"/>
        <v>11</v>
      </c>
      <c r="C134" s="31">
        <f t="shared" si="68"/>
        <v>4</v>
      </c>
      <c r="D134" s="32">
        <f t="shared" si="68"/>
        <v>0</v>
      </c>
      <c r="E134" s="31" t="str">
        <f t="shared" si="69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68"/>
        <v>12</v>
      </c>
      <c r="C135" s="31">
        <f t="shared" si="68"/>
        <v>3</v>
      </c>
      <c r="D135" s="32">
        <f t="shared" si="68"/>
        <v>0</v>
      </c>
      <c r="E135" s="31" t="str">
        <f t="shared" si="69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68"/>
        <v>13</v>
      </c>
      <c r="C136" s="31">
        <f t="shared" si="68"/>
        <v>4</v>
      </c>
      <c r="D136" s="32">
        <f t="shared" si="68"/>
        <v>0</v>
      </c>
      <c r="E136" s="31" t="str">
        <f t="shared" si="69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68"/>
        <v>14</v>
      </c>
      <c r="C137" s="31">
        <f t="shared" si="68"/>
        <v>4</v>
      </c>
      <c r="D137" s="32">
        <f t="shared" si="68"/>
        <v>0</v>
      </c>
      <c r="E137" s="31" t="str">
        <f t="shared" si="69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68"/>
        <v>15</v>
      </c>
      <c r="C138" s="31">
        <f t="shared" si="68"/>
        <v>3</v>
      </c>
      <c r="D138" s="32">
        <f t="shared" si="68"/>
        <v>0</v>
      </c>
      <c r="E138" s="31" t="str">
        <f t="shared" si="69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68"/>
        <v>16</v>
      </c>
      <c r="C139" s="31">
        <f t="shared" si="68"/>
        <v>5</v>
      </c>
      <c r="D139" s="32">
        <f t="shared" si="68"/>
        <v>0</v>
      </c>
      <c r="E139" s="31" t="str">
        <f t="shared" si="69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68"/>
        <v>17</v>
      </c>
      <c r="C140" s="31">
        <f t="shared" si="68"/>
        <v>4</v>
      </c>
      <c r="D140" s="32">
        <f t="shared" si="68"/>
        <v>0</v>
      </c>
      <c r="E140" s="31" t="str">
        <f t="shared" si="69"/>
        <v xml:space="preserve">  </v>
      </c>
    </row>
    <row r="141" spans="2:9" x14ac:dyDescent="0.2">
      <c r="B141" s="31">
        <f t="shared" si="68"/>
        <v>18</v>
      </c>
      <c r="C141" s="31">
        <f t="shared" si="68"/>
        <v>5</v>
      </c>
      <c r="D141" s="32">
        <f t="shared" si="68"/>
        <v>0</v>
      </c>
      <c r="E141" s="31" t="str">
        <f t="shared" si="69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D152" si="70">AX7</f>
        <v>10</v>
      </c>
      <c r="C144" s="31">
        <f t="shared" si="70"/>
        <v>4</v>
      </c>
      <c r="D144" s="32">
        <f t="shared" si="70"/>
        <v>7</v>
      </c>
      <c r="E144" s="31" t="str">
        <f t="shared" ref="E144:E152" si="71">IF(D144&lt;&gt;0,IF((D144-C144)=-1,"Birdie",IF((D144-C144)=-2,"Eagle",IF((D144-C144)=0,"Par",IF((D144-C144)=1,"bogey",IF((D144-C144)=2,"Double bogey","Other"))))),"  ")</f>
        <v>Other</v>
      </c>
      <c r="H144" s="33" t="s">
        <v>123</v>
      </c>
    </row>
    <row r="145" spans="2:9" x14ac:dyDescent="0.2">
      <c r="B145" s="31">
        <f t="shared" si="70"/>
        <v>11</v>
      </c>
      <c r="C145" s="31">
        <f t="shared" si="70"/>
        <v>4</v>
      </c>
      <c r="D145" s="32">
        <f t="shared" si="70"/>
        <v>7</v>
      </c>
      <c r="E145" s="31" t="str">
        <f t="shared" si="71"/>
        <v>Other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70"/>
        <v>12</v>
      </c>
      <c r="C146" s="31">
        <f t="shared" si="70"/>
        <v>3</v>
      </c>
      <c r="D146" s="32">
        <f t="shared" si="70"/>
        <v>4</v>
      </c>
      <c r="E146" s="31" t="str">
        <f t="shared" si="71"/>
        <v>bogey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70"/>
        <v>13</v>
      </c>
      <c r="C147" s="31">
        <f t="shared" si="70"/>
        <v>4</v>
      </c>
      <c r="D147" s="32">
        <f t="shared" si="70"/>
        <v>5</v>
      </c>
      <c r="E147" s="31" t="str">
        <f t="shared" si="71"/>
        <v>bogey</v>
      </c>
      <c r="H147" t="s">
        <v>9</v>
      </c>
      <c r="I147" s="25">
        <f>COUNTIF(E144:E152,"Par")</f>
        <v>0</v>
      </c>
    </row>
    <row r="148" spans="2:9" x14ac:dyDescent="0.2">
      <c r="B148" s="31">
        <f t="shared" si="70"/>
        <v>14</v>
      </c>
      <c r="C148" s="31">
        <f t="shared" si="70"/>
        <v>4</v>
      </c>
      <c r="D148" s="32">
        <f t="shared" si="70"/>
        <v>7</v>
      </c>
      <c r="E148" s="31" t="str">
        <f t="shared" si="71"/>
        <v>Other</v>
      </c>
      <c r="H148" t="s">
        <v>125</v>
      </c>
      <c r="I148" s="25">
        <f>COUNTIF(E144:E152,"bogey")</f>
        <v>5</v>
      </c>
    </row>
    <row r="149" spans="2:9" x14ac:dyDescent="0.2">
      <c r="B149" s="31">
        <f t="shared" si="70"/>
        <v>15</v>
      </c>
      <c r="C149" s="31">
        <f t="shared" si="70"/>
        <v>3</v>
      </c>
      <c r="D149" s="32">
        <f t="shared" si="70"/>
        <v>4</v>
      </c>
      <c r="E149" s="31" t="str">
        <f t="shared" si="71"/>
        <v>bogey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70"/>
        <v>16</v>
      </c>
      <c r="C150" s="31">
        <f t="shared" si="70"/>
        <v>5</v>
      </c>
      <c r="D150" s="32">
        <f t="shared" si="70"/>
        <v>10</v>
      </c>
      <c r="E150" s="31" t="str">
        <f t="shared" si="71"/>
        <v>Other</v>
      </c>
      <c r="H150" t="s">
        <v>12</v>
      </c>
      <c r="I150" s="25">
        <f>COUNTIF(E144:E152,"Other")</f>
        <v>4</v>
      </c>
    </row>
    <row r="151" spans="2:9" x14ac:dyDescent="0.2">
      <c r="B151" s="31">
        <f t="shared" si="70"/>
        <v>17</v>
      </c>
      <c r="C151" s="31">
        <f t="shared" si="70"/>
        <v>4</v>
      </c>
      <c r="D151" s="32">
        <f t="shared" si="70"/>
        <v>5</v>
      </c>
      <c r="E151" s="31" t="str">
        <f t="shared" si="71"/>
        <v>bogey</v>
      </c>
    </row>
    <row r="152" spans="2:9" x14ac:dyDescent="0.2">
      <c r="B152" s="31">
        <f t="shared" si="70"/>
        <v>18</v>
      </c>
      <c r="C152" s="31">
        <f t="shared" si="70"/>
        <v>5</v>
      </c>
      <c r="D152" s="32">
        <f t="shared" si="70"/>
        <v>6</v>
      </c>
      <c r="E152" s="31" t="str">
        <f t="shared" si="71"/>
        <v>bogey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D163" si="72">BD7</f>
        <v>1</v>
      </c>
      <c r="C155" s="31">
        <f t="shared" si="72"/>
        <v>4</v>
      </c>
      <c r="D155" s="32">
        <f t="shared" si="72"/>
        <v>0</v>
      </c>
      <c r="E155" s="31" t="str">
        <f t="shared" ref="E155:E163" si="73">IF(D155&lt;&gt;0,IF((D155-C155)=-1,"Birdie",IF((D155-C155)=-2,"Eagle",IF((D155-C155)=0,"Par",IF((D155-C155)=1,"bogey",IF((D155-C155)=2,"Double bogey","Other"))))),"  ")</f>
        <v xml:space="preserve">  </v>
      </c>
      <c r="H155" s="33" t="s">
        <v>123</v>
      </c>
    </row>
    <row r="156" spans="2:9" x14ac:dyDescent="0.2">
      <c r="B156" s="31">
        <f t="shared" si="72"/>
        <v>2</v>
      </c>
      <c r="C156" s="31">
        <f t="shared" si="72"/>
        <v>4</v>
      </c>
      <c r="D156" s="32">
        <f t="shared" si="72"/>
        <v>0</v>
      </c>
      <c r="E156" s="31" t="str">
        <f t="shared" si="73"/>
        <v xml:space="preserve">  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72"/>
        <v>3</v>
      </c>
      <c r="C157" s="31">
        <f t="shared" si="72"/>
        <v>4</v>
      </c>
      <c r="D157" s="32">
        <f t="shared" si="72"/>
        <v>0</v>
      </c>
      <c r="E157" s="31" t="str">
        <f t="shared" si="73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72"/>
        <v>4</v>
      </c>
      <c r="C158" s="31">
        <f t="shared" si="72"/>
        <v>4</v>
      </c>
      <c r="D158" s="32">
        <f t="shared" si="72"/>
        <v>0</v>
      </c>
      <c r="E158" s="31" t="str">
        <f t="shared" si="73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72"/>
        <v>5</v>
      </c>
      <c r="C159" s="31">
        <f t="shared" si="72"/>
        <v>3</v>
      </c>
      <c r="D159" s="32">
        <f t="shared" si="72"/>
        <v>0</v>
      </c>
      <c r="E159" s="31" t="str">
        <f t="shared" si="73"/>
        <v xml:space="preserve">  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72"/>
        <v>6</v>
      </c>
      <c r="C160" s="31">
        <f t="shared" si="72"/>
        <v>4</v>
      </c>
      <c r="D160" s="32">
        <f t="shared" si="72"/>
        <v>0</v>
      </c>
      <c r="E160" s="31" t="str">
        <f t="shared" si="73"/>
        <v xml:space="preserve">  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72"/>
        <v>7</v>
      </c>
      <c r="C161" s="31">
        <f t="shared" si="72"/>
        <v>4</v>
      </c>
      <c r="D161" s="32">
        <f t="shared" si="72"/>
        <v>0</v>
      </c>
      <c r="E161" s="31" t="str">
        <f t="shared" si="73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72"/>
        <v>8</v>
      </c>
      <c r="C162" s="31">
        <f t="shared" si="72"/>
        <v>3</v>
      </c>
      <c r="D162" s="32">
        <f t="shared" si="72"/>
        <v>0</v>
      </c>
      <c r="E162" s="31" t="str">
        <f t="shared" si="73"/>
        <v xml:space="preserve">  </v>
      </c>
    </row>
    <row r="163" spans="2:9" x14ac:dyDescent="0.2">
      <c r="B163" s="31">
        <f t="shared" si="72"/>
        <v>9</v>
      </c>
      <c r="C163" s="31">
        <f t="shared" si="72"/>
        <v>5</v>
      </c>
      <c r="D163" s="32">
        <f t="shared" si="72"/>
        <v>0</v>
      </c>
      <c r="E163" s="31" t="str">
        <f t="shared" si="73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D174" si="74">BJ7</f>
        <v>10</v>
      </c>
      <c r="C166" s="31">
        <f t="shared" si="74"/>
        <v>4</v>
      </c>
      <c r="D166" s="32">
        <f t="shared" si="74"/>
        <v>0</v>
      </c>
      <c r="E166" s="31" t="str">
        <f t="shared" ref="E166:E174" si="75">IF(D166&lt;&gt;0,IF((D166-C166)=-1,"Birdie",IF((D166-C166)=-2,"Eagle",IF((D166-C166)=0,"Par",IF((D166-C166)=1,"bogey",IF((D166-C166)=2,"Double bogey","Other"))))),"  ")</f>
        <v xml:space="preserve">  </v>
      </c>
      <c r="H166" s="33" t="s">
        <v>123</v>
      </c>
    </row>
    <row r="167" spans="2:9" x14ac:dyDescent="0.2">
      <c r="B167" s="31">
        <f t="shared" si="74"/>
        <v>11</v>
      </c>
      <c r="C167" s="31">
        <f t="shared" si="74"/>
        <v>4</v>
      </c>
      <c r="D167" s="32">
        <f t="shared" si="74"/>
        <v>0</v>
      </c>
      <c r="E167" s="31" t="str">
        <f t="shared" si="75"/>
        <v xml:space="preserve">  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74"/>
        <v>12</v>
      </c>
      <c r="C168" s="31">
        <f t="shared" si="74"/>
        <v>3</v>
      </c>
      <c r="D168" s="32">
        <f t="shared" si="74"/>
        <v>0</v>
      </c>
      <c r="E168" s="31" t="str">
        <f t="shared" si="75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74"/>
        <v>13</v>
      </c>
      <c r="C169" s="31">
        <f t="shared" si="74"/>
        <v>4</v>
      </c>
      <c r="D169" s="32">
        <f t="shared" si="74"/>
        <v>0</v>
      </c>
      <c r="E169" s="31" t="str">
        <f t="shared" si="75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74"/>
        <v>14</v>
      </c>
      <c r="C170" s="31">
        <f t="shared" si="74"/>
        <v>4</v>
      </c>
      <c r="D170" s="32">
        <f t="shared" si="74"/>
        <v>0</v>
      </c>
      <c r="E170" s="31" t="str">
        <f t="shared" si="75"/>
        <v xml:space="preserve">  </v>
      </c>
      <c r="H170" t="s">
        <v>125</v>
      </c>
      <c r="I170" s="25">
        <f>COUNTIF(E166:E174,"bogey")</f>
        <v>0</v>
      </c>
    </row>
    <row r="171" spans="2:9" x14ac:dyDescent="0.2">
      <c r="B171" s="31">
        <f t="shared" si="74"/>
        <v>15</v>
      </c>
      <c r="C171" s="31">
        <f t="shared" si="74"/>
        <v>3</v>
      </c>
      <c r="D171" s="32">
        <f t="shared" si="74"/>
        <v>0</v>
      </c>
      <c r="E171" s="31" t="str">
        <f t="shared" si="75"/>
        <v xml:space="preserve">  </v>
      </c>
      <c r="H171" t="s">
        <v>126</v>
      </c>
      <c r="I171" s="25">
        <f>COUNTIF(E166:E174,"Double bogey")</f>
        <v>0</v>
      </c>
    </row>
    <row r="172" spans="2:9" x14ac:dyDescent="0.2">
      <c r="B172" s="31">
        <f t="shared" si="74"/>
        <v>16</v>
      </c>
      <c r="C172" s="31">
        <f t="shared" si="74"/>
        <v>5</v>
      </c>
      <c r="D172" s="32">
        <f t="shared" si="74"/>
        <v>0</v>
      </c>
      <c r="E172" s="31" t="str">
        <f t="shared" si="75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74"/>
        <v>17</v>
      </c>
      <c r="C173" s="31">
        <f t="shared" si="74"/>
        <v>4</v>
      </c>
      <c r="D173" s="32">
        <f t="shared" si="74"/>
        <v>0</v>
      </c>
      <c r="E173" s="31" t="str">
        <f t="shared" si="75"/>
        <v xml:space="preserve">  </v>
      </c>
    </row>
    <row r="174" spans="2:9" x14ac:dyDescent="0.2">
      <c r="B174" s="31">
        <f t="shared" si="74"/>
        <v>18</v>
      </c>
      <c r="C174" s="31">
        <f t="shared" si="74"/>
        <v>5</v>
      </c>
      <c r="D174" s="32">
        <f t="shared" si="74"/>
        <v>0</v>
      </c>
      <c r="E174" s="31" t="str">
        <f t="shared" si="75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D185" si="76">BP7</f>
        <v>1</v>
      </c>
      <c r="C177" s="31">
        <f t="shared" si="76"/>
        <v>4</v>
      </c>
      <c r="D177" s="32">
        <f t="shared" si="76"/>
        <v>0</v>
      </c>
      <c r="E177" s="31" t="str">
        <f t="shared" ref="E177:E185" si="77">IF(D177&lt;&gt;0,IF((D177-C177)=-1,"Birdie",IF((D177-C177)=-2,"Eagle",IF((D177-C177)=0,"Par",IF((D177-C177)=1,"bogey",IF((D177-C177)=2,"Double bogey","Other"))))),"  ")</f>
        <v xml:space="preserve">  </v>
      </c>
      <c r="H177" s="33" t="s">
        <v>123</v>
      </c>
    </row>
    <row r="178" spans="2:9" x14ac:dyDescent="0.2">
      <c r="B178" s="31">
        <f t="shared" si="76"/>
        <v>2</v>
      </c>
      <c r="C178" s="31">
        <f t="shared" si="76"/>
        <v>4</v>
      </c>
      <c r="D178" s="32">
        <f t="shared" si="76"/>
        <v>0</v>
      </c>
      <c r="E178" s="31" t="str">
        <f t="shared" si="77"/>
        <v xml:space="preserve">  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76"/>
        <v>3</v>
      </c>
      <c r="C179" s="31">
        <f t="shared" si="76"/>
        <v>4</v>
      </c>
      <c r="D179" s="32">
        <f t="shared" si="76"/>
        <v>0</v>
      </c>
      <c r="E179" s="31" t="str">
        <f t="shared" si="77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76"/>
        <v>4</v>
      </c>
      <c r="C180" s="31">
        <f t="shared" si="76"/>
        <v>4</v>
      </c>
      <c r="D180" s="32">
        <f t="shared" si="76"/>
        <v>0</v>
      </c>
      <c r="E180" s="31" t="str">
        <f t="shared" si="77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76"/>
        <v>5</v>
      </c>
      <c r="C181" s="31">
        <f t="shared" si="76"/>
        <v>3</v>
      </c>
      <c r="D181" s="32">
        <f t="shared" si="76"/>
        <v>0</v>
      </c>
      <c r="E181" s="31" t="str">
        <f t="shared" si="77"/>
        <v xml:space="preserve">  </v>
      </c>
      <c r="H181" t="s">
        <v>125</v>
      </c>
      <c r="I181" s="25">
        <f>COUNTIF(E177:E185,"bogey")</f>
        <v>0</v>
      </c>
    </row>
    <row r="182" spans="2:9" x14ac:dyDescent="0.2">
      <c r="B182" s="31">
        <f t="shared" si="76"/>
        <v>6</v>
      </c>
      <c r="C182" s="31">
        <f t="shared" si="76"/>
        <v>4</v>
      </c>
      <c r="D182" s="32">
        <f t="shared" si="76"/>
        <v>0</v>
      </c>
      <c r="E182" s="31" t="str">
        <f t="shared" si="77"/>
        <v xml:space="preserve">  </v>
      </c>
      <c r="H182" t="s">
        <v>126</v>
      </c>
      <c r="I182" s="25">
        <f>COUNTIF(E177:E185,"Double bogey")</f>
        <v>0</v>
      </c>
    </row>
    <row r="183" spans="2:9" x14ac:dyDescent="0.2">
      <c r="B183" s="31">
        <f t="shared" si="76"/>
        <v>7</v>
      </c>
      <c r="C183" s="31">
        <f t="shared" si="76"/>
        <v>4</v>
      </c>
      <c r="D183" s="32">
        <f t="shared" si="76"/>
        <v>0</v>
      </c>
      <c r="E183" s="31" t="str">
        <f t="shared" si="77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76"/>
        <v>8</v>
      </c>
      <c r="C184" s="31">
        <f t="shared" si="76"/>
        <v>3</v>
      </c>
      <c r="D184" s="32">
        <f t="shared" si="76"/>
        <v>0</v>
      </c>
      <c r="E184" s="31" t="str">
        <f t="shared" si="77"/>
        <v xml:space="preserve">  </v>
      </c>
    </row>
    <row r="185" spans="2:9" x14ac:dyDescent="0.2">
      <c r="B185" s="31">
        <f t="shared" si="76"/>
        <v>9</v>
      </c>
      <c r="C185" s="31">
        <f t="shared" si="76"/>
        <v>5</v>
      </c>
      <c r="D185" s="32">
        <f t="shared" si="76"/>
        <v>0</v>
      </c>
      <c r="E185" s="31" t="str">
        <f t="shared" si="77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D196" si="78">BV7</f>
        <v>10</v>
      </c>
      <c r="C188" s="31">
        <f t="shared" si="78"/>
        <v>4</v>
      </c>
      <c r="D188" s="32">
        <f t="shared" si="78"/>
        <v>0</v>
      </c>
      <c r="E188" s="31" t="str">
        <f t="shared" ref="E188:E196" si="79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78"/>
        <v>11</v>
      </c>
      <c r="C189" s="31">
        <f t="shared" si="78"/>
        <v>4</v>
      </c>
      <c r="D189" s="32">
        <f t="shared" si="78"/>
        <v>0</v>
      </c>
      <c r="E189" s="31" t="str">
        <f t="shared" si="79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78"/>
        <v>12</v>
      </c>
      <c r="C190" s="31">
        <f t="shared" si="78"/>
        <v>3</v>
      </c>
      <c r="D190" s="32">
        <f t="shared" si="78"/>
        <v>0</v>
      </c>
      <c r="E190" s="31" t="str">
        <f t="shared" si="79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78"/>
        <v>13</v>
      </c>
      <c r="C191" s="31">
        <f t="shared" si="78"/>
        <v>4</v>
      </c>
      <c r="D191" s="32">
        <f t="shared" si="78"/>
        <v>0</v>
      </c>
      <c r="E191" s="31" t="str">
        <f t="shared" si="79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78"/>
        <v>14</v>
      </c>
      <c r="C192" s="31">
        <f t="shared" si="78"/>
        <v>4</v>
      </c>
      <c r="D192" s="32">
        <f t="shared" si="78"/>
        <v>0</v>
      </c>
      <c r="E192" s="31" t="str">
        <f t="shared" si="79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78"/>
        <v>15</v>
      </c>
      <c r="C193" s="31">
        <f t="shared" si="78"/>
        <v>3</v>
      </c>
      <c r="D193" s="32">
        <f t="shared" si="78"/>
        <v>0</v>
      </c>
      <c r="E193" s="31" t="str">
        <f t="shared" si="79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78"/>
        <v>16</v>
      </c>
      <c r="C194" s="31">
        <f t="shared" si="78"/>
        <v>5</v>
      </c>
      <c r="D194" s="32">
        <f t="shared" si="78"/>
        <v>0</v>
      </c>
      <c r="E194" s="31" t="str">
        <f t="shared" si="79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78"/>
        <v>17</v>
      </c>
      <c r="C195" s="31">
        <f t="shared" si="78"/>
        <v>4</v>
      </c>
      <c r="D195" s="32">
        <f t="shared" si="78"/>
        <v>0</v>
      </c>
      <c r="E195" s="31" t="str">
        <f t="shared" si="79"/>
        <v xml:space="preserve">  </v>
      </c>
    </row>
    <row r="196" spans="2:9" x14ac:dyDescent="0.2">
      <c r="B196" s="31">
        <f t="shared" si="78"/>
        <v>18</v>
      </c>
      <c r="C196" s="31">
        <f t="shared" si="78"/>
        <v>5</v>
      </c>
      <c r="D196" s="32">
        <f t="shared" si="78"/>
        <v>0</v>
      </c>
      <c r="E196" s="31" t="str">
        <f t="shared" si="79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D207" si="80">CB7</f>
        <v>1</v>
      </c>
      <c r="C199" s="31">
        <f t="shared" si="80"/>
        <v>4</v>
      </c>
      <c r="D199" s="32">
        <f t="shared" si="80"/>
        <v>0</v>
      </c>
      <c r="E199" s="31" t="str">
        <f t="shared" ref="E199:E207" si="81">IF(D199&lt;&gt;0,IF((D199-C199)=-1,"Birdie",IF((D199-C199)=-2,"Eagle",IF((D199-C199)=0,"Par",IF((D199-C199)=1,"bogey",IF((D199-C199)=2,"Double bogey","Other"))))),"  ")</f>
        <v xml:space="preserve">  </v>
      </c>
      <c r="H199" s="33" t="s">
        <v>123</v>
      </c>
    </row>
    <row r="200" spans="2:9" x14ac:dyDescent="0.2">
      <c r="B200" s="31">
        <f t="shared" si="80"/>
        <v>2</v>
      </c>
      <c r="C200" s="31">
        <f t="shared" si="80"/>
        <v>4</v>
      </c>
      <c r="D200" s="32">
        <f t="shared" si="80"/>
        <v>0</v>
      </c>
      <c r="E200" s="31" t="str">
        <f t="shared" si="81"/>
        <v xml:space="preserve">  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80"/>
        <v>3</v>
      </c>
      <c r="C201" s="31">
        <f t="shared" si="80"/>
        <v>4</v>
      </c>
      <c r="D201" s="32">
        <f t="shared" si="80"/>
        <v>0</v>
      </c>
      <c r="E201" s="31" t="str">
        <f t="shared" si="81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80"/>
        <v>4</v>
      </c>
      <c r="C202" s="31">
        <f t="shared" si="80"/>
        <v>4</v>
      </c>
      <c r="D202" s="32">
        <f t="shared" si="80"/>
        <v>0</v>
      </c>
      <c r="E202" s="31" t="str">
        <f t="shared" si="81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80"/>
        <v>5</v>
      </c>
      <c r="C203" s="31">
        <f t="shared" si="80"/>
        <v>3</v>
      </c>
      <c r="D203" s="32">
        <f t="shared" si="80"/>
        <v>0</v>
      </c>
      <c r="E203" s="31" t="str">
        <f t="shared" si="81"/>
        <v xml:space="preserve">  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80"/>
        <v>6</v>
      </c>
      <c r="C204" s="31">
        <f t="shared" si="80"/>
        <v>4</v>
      </c>
      <c r="D204" s="32">
        <f t="shared" si="80"/>
        <v>0</v>
      </c>
      <c r="E204" s="31" t="str">
        <f t="shared" si="81"/>
        <v xml:space="preserve">  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80"/>
        <v>7</v>
      </c>
      <c r="C205" s="31">
        <f t="shared" si="80"/>
        <v>4</v>
      </c>
      <c r="D205" s="32">
        <f t="shared" si="80"/>
        <v>0</v>
      </c>
      <c r="E205" s="31" t="str">
        <f t="shared" si="81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80"/>
        <v>8</v>
      </c>
      <c r="C206" s="31">
        <f t="shared" si="80"/>
        <v>3</v>
      </c>
      <c r="D206" s="32">
        <f t="shared" si="80"/>
        <v>0</v>
      </c>
      <c r="E206" s="31" t="str">
        <f t="shared" si="81"/>
        <v xml:space="preserve">  </v>
      </c>
    </row>
    <row r="207" spans="2:9" x14ac:dyDescent="0.2">
      <c r="B207" s="31">
        <f t="shared" si="80"/>
        <v>9</v>
      </c>
      <c r="C207" s="31">
        <f t="shared" si="80"/>
        <v>5</v>
      </c>
      <c r="D207" s="32">
        <f t="shared" si="80"/>
        <v>0</v>
      </c>
      <c r="E207" s="31" t="str">
        <f t="shared" si="81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D218" si="82">CH7</f>
        <v>10</v>
      </c>
      <c r="C210" s="31">
        <f t="shared" si="82"/>
        <v>4</v>
      </c>
      <c r="D210" s="32">
        <f t="shared" si="82"/>
        <v>0</v>
      </c>
      <c r="E210" s="31" t="str">
        <f t="shared" ref="E210:E218" si="83">IF(D210&lt;&gt;0,IF((D210-C210)=-1,"Birdie",IF((D210-C210)=-2,"Eagle",IF((D210-C210)=0,"Par",IF((D210-C210)=1,"bogey",IF((D210-C210)=2,"Double bogey","Other"))))),"  ")</f>
        <v xml:space="preserve">  </v>
      </c>
      <c r="H210" s="33" t="s">
        <v>123</v>
      </c>
    </row>
    <row r="211" spans="2:9" x14ac:dyDescent="0.2">
      <c r="B211" s="31">
        <f t="shared" si="82"/>
        <v>11</v>
      </c>
      <c r="C211" s="31">
        <f t="shared" si="82"/>
        <v>4</v>
      </c>
      <c r="D211" s="32">
        <f t="shared" si="82"/>
        <v>0</v>
      </c>
      <c r="E211" s="31" t="str">
        <f t="shared" si="83"/>
        <v xml:space="preserve">  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82"/>
        <v>12</v>
      </c>
      <c r="C212" s="31">
        <f t="shared" si="82"/>
        <v>3</v>
      </c>
      <c r="D212" s="32">
        <f t="shared" si="82"/>
        <v>0</v>
      </c>
      <c r="E212" s="31" t="str">
        <f t="shared" si="83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82"/>
        <v>13</v>
      </c>
      <c r="C213" s="31">
        <f t="shared" si="82"/>
        <v>4</v>
      </c>
      <c r="D213" s="32">
        <f t="shared" si="82"/>
        <v>0</v>
      </c>
      <c r="E213" s="31" t="str">
        <f t="shared" si="83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82"/>
        <v>14</v>
      </c>
      <c r="C214" s="31">
        <f t="shared" si="82"/>
        <v>4</v>
      </c>
      <c r="D214" s="32">
        <f t="shared" si="82"/>
        <v>0</v>
      </c>
      <c r="E214" s="31" t="str">
        <f t="shared" si="83"/>
        <v xml:space="preserve">  </v>
      </c>
      <c r="H214" t="s">
        <v>125</v>
      </c>
      <c r="I214" s="25">
        <f>COUNTIF(E210:E218,"bogey")</f>
        <v>0</v>
      </c>
    </row>
    <row r="215" spans="2:9" x14ac:dyDescent="0.2">
      <c r="B215" s="31">
        <f t="shared" si="82"/>
        <v>15</v>
      </c>
      <c r="C215" s="31">
        <f t="shared" si="82"/>
        <v>3</v>
      </c>
      <c r="D215" s="32">
        <f t="shared" si="82"/>
        <v>0</v>
      </c>
      <c r="E215" s="31" t="str">
        <f t="shared" si="83"/>
        <v xml:space="preserve">  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82"/>
        <v>16</v>
      </c>
      <c r="C216" s="31">
        <f t="shared" si="82"/>
        <v>5</v>
      </c>
      <c r="D216" s="32">
        <f t="shared" si="82"/>
        <v>0</v>
      </c>
      <c r="E216" s="31" t="str">
        <f t="shared" si="83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82"/>
        <v>17</v>
      </c>
      <c r="C217" s="31">
        <f t="shared" si="82"/>
        <v>4</v>
      </c>
      <c r="D217" s="32">
        <f t="shared" si="82"/>
        <v>0</v>
      </c>
      <c r="E217" s="31" t="str">
        <f t="shared" si="83"/>
        <v xml:space="preserve">  </v>
      </c>
    </row>
    <row r="218" spans="2:9" x14ac:dyDescent="0.2">
      <c r="B218" s="31">
        <f t="shared" si="82"/>
        <v>18</v>
      </c>
      <c r="C218" s="31">
        <f t="shared" si="82"/>
        <v>5</v>
      </c>
      <c r="D218" s="32">
        <f t="shared" si="82"/>
        <v>0</v>
      </c>
      <c r="E218" s="31" t="str">
        <f t="shared" si="83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22"/>
  <sheetViews>
    <sheetView workbookViewId="0">
      <selection activeCell="G17" sqref="G17"/>
    </sheetView>
  </sheetViews>
  <sheetFormatPr defaultColWidth="9.140625" defaultRowHeight="12.75" x14ac:dyDescent="0.2"/>
  <cols>
    <col min="2" max="2" width="13.42578125" bestFit="1" customWidth="1"/>
    <col min="3" max="3" width="14.7109375" bestFit="1" customWidth="1"/>
    <col min="4" max="4" width="9.42578125" customWidth="1"/>
    <col min="5" max="6" width="12.85546875" customWidth="1"/>
    <col min="7" max="7" width="12.28515625" customWidth="1"/>
    <col min="8" max="8" width="13.42578125" customWidth="1"/>
    <col min="9" max="13" width="9.140625" customWidth="1"/>
    <col min="14" max="14" width="13.42578125" customWidth="1"/>
    <col min="15" max="19" width="9.140625" customWidth="1"/>
    <col min="20" max="20" width="13.42578125" customWidth="1"/>
    <col min="21" max="25" width="9.140625" customWidth="1"/>
    <col min="26" max="26" width="12.85546875" customWidth="1"/>
    <col min="27" max="31" width="9.140625" customWidth="1"/>
    <col min="32" max="32" width="13.7109375" bestFit="1" customWidth="1"/>
    <col min="33" max="37" width="9.140625" customWidth="1"/>
    <col min="38" max="38" width="14.140625" customWidth="1"/>
    <col min="39" max="43" width="9.140625" customWidth="1"/>
    <col min="44" max="44" width="14.7109375" bestFit="1" customWidth="1"/>
    <col min="45" max="49" width="9.140625" customWidth="1"/>
    <col min="50" max="50" width="14.5703125" customWidth="1"/>
    <col min="51" max="55" width="9.140625" customWidth="1"/>
    <col min="56" max="56" width="14.5703125" customWidth="1"/>
  </cols>
  <sheetData>
    <row r="1" spans="1:8" x14ac:dyDescent="0.2">
      <c r="B1" t="s">
        <v>70</v>
      </c>
      <c r="D1" s="143" t="s">
        <v>135</v>
      </c>
      <c r="E1" s="172"/>
      <c r="F1" s="172"/>
      <c r="G1" s="172" t="s">
        <v>138</v>
      </c>
      <c r="H1" s="172"/>
    </row>
    <row r="2" spans="1:8" x14ac:dyDescent="0.2">
      <c r="B2">
        <v>1</v>
      </c>
      <c r="C2" s="1">
        <v>44323</v>
      </c>
      <c r="D2">
        <v>1</v>
      </c>
      <c r="E2">
        <v>4</v>
      </c>
      <c r="G2">
        <v>10</v>
      </c>
    </row>
    <row r="3" spans="1:8" x14ac:dyDescent="0.2">
      <c r="B3">
        <v>2</v>
      </c>
      <c r="C3" s="1">
        <f>+C2+7</f>
        <v>44330</v>
      </c>
      <c r="D3">
        <v>2</v>
      </c>
      <c r="E3">
        <v>4</v>
      </c>
      <c r="G3">
        <v>1</v>
      </c>
    </row>
    <row r="4" spans="1:8" x14ac:dyDescent="0.2">
      <c r="B4">
        <v>3</v>
      </c>
      <c r="C4" s="1">
        <f t="shared" ref="C4:C16" si="0">+C3+7</f>
        <v>44337</v>
      </c>
      <c r="D4">
        <v>3</v>
      </c>
      <c r="E4">
        <v>4</v>
      </c>
      <c r="G4">
        <v>10</v>
      </c>
    </row>
    <row r="5" spans="1:8" x14ac:dyDescent="0.2">
      <c r="B5">
        <v>4</v>
      </c>
      <c r="C5" s="1">
        <f>+C4+14</f>
        <v>44351</v>
      </c>
      <c r="D5">
        <v>4</v>
      </c>
      <c r="E5">
        <v>4</v>
      </c>
      <c r="G5">
        <v>10</v>
      </c>
    </row>
    <row r="6" spans="1:8" x14ac:dyDescent="0.2">
      <c r="B6">
        <v>5</v>
      </c>
      <c r="C6" s="1">
        <f t="shared" si="0"/>
        <v>44358</v>
      </c>
      <c r="D6">
        <v>5</v>
      </c>
      <c r="E6">
        <v>3</v>
      </c>
      <c r="G6">
        <v>1</v>
      </c>
    </row>
    <row r="7" spans="1:8" x14ac:dyDescent="0.2">
      <c r="A7" s="42">
        <v>3000</v>
      </c>
      <c r="B7">
        <v>6</v>
      </c>
      <c r="C7" s="1">
        <f t="shared" si="0"/>
        <v>44365</v>
      </c>
      <c r="D7">
        <v>6</v>
      </c>
      <c r="E7">
        <v>4</v>
      </c>
      <c r="G7">
        <v>10</v>
      </c>
    </row>
    <row r="8" spans="1:8" x14ac:dyDescent="0.2">
      <c r="A8" s="42">
        <v>2500</v>
      </c>
      <c r="B8">
        <v>7</v>
      </c>
      <c r="C8" s="1">
        <f t="shared" si="0"/>
        <v>44372</v>
      </c>
      <c r="D8">
        <v>7</v>
      </c>
      <c r="E8">
        <v>4</v>
      </c>
      <c r="G8">
        <v>1</v>
      </c>
    </row>
    <row r="9" spans="1:8" x14ac:dyDescent="0.2">
      <c r="A9" s="42">
        <v>2000</v>
      </c>
      <c r="B9">
        <v>8</v>
      </c>
      <c r="C9" s="1">
        <f t="shared" si="0"/>
        <v>44379</v>
      </c>
      <c r="D9">
        <v>8</v>
      </c>
      <c r="E9">
        <v>3</v>
      </c>
      <c r="G9">
        <v>10</v>
      </c>
    </row>
    <row r="10" spans="1:8" x14ac:dyDescent="0.2">
      <c r="A10" s="42">
        <v>1500</v>
      </c>
      <c r="B10">
        <v>9</v>
      </c>
      <c r="C10" s="1">
        <f>+C9+14</f>
        <v>44393</v>
      </c>
      <c r="D10">
        <v>9</v>
      </c>
      <c r="E10">
        <v>5</v>
      </c>
      <c r="F10">
        <f>SUM(E2:E10)</f>
        <v>35</v>
      </c>
      <c r="G10">
        <v>10</v>
      </c>
    </row>
    <row r="11" spans="1:8" x14ac:dyDescent="0.2">
      <c r="A11" s="42">
        <v>1000</v>
      </c>
      <c r="B11">
        <v>10</v>
      </c>
      <c r="C11" s="1">
        <f t="shared" si="0"/>
        <v>44400</v>
      </c>
      <c r="D11">
        <v>10</v>
      </c>
      <c r="E11">
        <v>4</v>
      </c>
      <c r="G11">
        <v>1</v>
      </c>
    </row>
    <row r="12" spans="1:8" x14ac:dyDescent="0.2">
      <c r="A12" s="42">
        <v>900</v>
      </c>
      <c r="B12">
        <v>11</v>
      </c>
      <c r="C12" s="1">
        <f t="shared" si="0"/>
        <v>44407</v>
      </c>
      <c r="D12">
        <v>11</v>
      </c>
      <c r="E12">
        <v>4</v>
      </c>
      <c r="G12">
        <v>10</v>
      </c>
    </row>
    <row r="13" spans="1:8" x14ac:dyDescent="0.2">
      <c r="A13" s="42">
        <v>800</v>
      </c>
      <c r="B13">
        <v>12</v>
      </c>
      <c r="C13" s="1">
        <f t="shared" si="0"/>
        <v>44414</v>
      </c>
      <c r="D13">
        <v>12</v>
      </c>
      <c r="E13">
        <v>3</v>
      </c>
      <c r="G13">
        <v>1</v>
      </c>
    </row>
    <row r="14" spans="1:8" x14ac:dyDescent="0.2">
      <c r="A14" s="42">
        <v>700</v>
      </c>
      <c r="B14">
        <v>13</v>
      </c>
      <c r="C14" s="1">
        <f t="shared" si="0"/>
        <v>44421</v>
      </c>
      <c r="D14">
        <v>13</v>
      </c>
      <c r="E14">
        <v>4</v>
      </c>
      <c r="G14">
        <v>10</v>
      </c>
    </row>
    <row r="15" spans="1:8" x14ac:dyDescent="0.2">
      <c r="A15" s="42">
        <v>600</v>
      </c>
      <c r="B15">
        <v>14</v>
      </c>
      <c r="C15" s="1">
        <f t="shared" si="0"/>
        <v>44428</v>
      </c>
      <c r="D15">
        <v>14</v>
      </c>
      <c r="E15">
        <v>4</v>
      </c>
      <c r="G15">
        <v>1</v>
      </c>
    </row>
    <row r="16" spans="1:8" x14ac:dyDescent="0.2">
      <c r="A16" s="42">
        <v>500</v>
      </c>
      <c r="B16">
        <v>15</v>
      </c>
      <c r="C16" s="1">
        <f t="shared" si="0"/>
        <v>44435</v>
      </c>
      <c r="D16">
        <v>15</v>
      </c>
      <c r="E16">
        <v>3</v>
      </c>
      <c r="G16">
        <v>10</v>
      </c>
    </row>
    <row r="17" spans="1:6" x14ac:dyDescent="0.2">
      <c r="A17" s="42">
        <v>450</v>
      </c>
      <c r="D17">
        <v>16</v>
      </c>
      <c r="E17">
        <v>5</v>
      </c>
    </row>
    <row r="18" spans="1:6" x14ac:dyDescent="0.2">
      <c r="A18" s="42">
        <v>400</v>
      </c>
      <c r="D18">
        <v>17</v>
      </c>
      <c r="E18">
        <v>4</v>
      </c>
    </row>
    <row r="19" spans="1:6" x14ac:dyDescent="0.2">
      <c r="A19" s="42">
        <v>350</v>
      </c>
      <c r="D19">
        <v>18</v>
      </c>
      <c r="E19">
        <v>5</v>
      </c>
      <c r="F19">
        <f>SUM(E11:E19)</f>
        <v>36</v>
      </c>
    </row>
    <row r="20" spans="1:6" x14ac:dyDescent="0.2">
      <c r="A20" s="42">
        <v>300</v>
      </c>
    </row>
    <row r="21" spans="1:6" x14ac:dyDescent="0.2">
      <c r="A21" s="42">
        <v>250</v>
      </c>
    </row>
    <row r="22" spans="1:6" x14ac:dyDescent="0.2">
      <c r="A22" s="42">
        <v>200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N218"/>
  <sheetViews>
    <sheetView workbookViewId="0"/>
  </sheetViews>
  <sheetFormatPr defaultRowHeight="12.75" x14ac:dyDescent="0.2"/>
  <cols>
    <col min="1" max="1" width="2.28515625" customWidth="1"/>
    <col min="2" max="2" width="13.5703125" customWidth="1"/>
    <col min="3" max="3" width="8.140625" customWidth="1"/>
    <col min="4" max="4" width="13.85546875" customWidth="1"/>
    <col min="5" max="5" width="12.140625" customWidth="1"/>
    <col min="6" max="6" width="9.85546875" style="2" customWidth="1"/>
    <col min="7" max="7" width="2.28515625" customWidth="1"/>
    <col min="8" max="8" width="12.140625" customWidth="1"/>
    <col min="9" max="9" width="9.28515625" customWidth="1"/>
    <col min="10" max="10" width="13.85546875" customWidth="1"/>
    <col min="11" max="11" width="10.28515625" customWidth="1"/>
    <col min="12" max="12" width="9.28515625" style="2" customWidth="1"/>
    <col min="13" max="13" width="2.7109375" customWidth="1"/>
    <col min="14" max="15" width="9.28515625" customWidth="1"/>
    <col min="16" max="16" width="13.85546875" customWidth="1"/>
    <col min="17" max="17" width="10.28515625" customWidth="1"/>
    <col min="18" max="18" width="9.28515625" customWidth="1"/>
    <col min="19" max="19" width="2.7109375" customWidth="1"/>
    <col min="20" max="21" width="9.28515625" customWidth="1"/>
    <col min="22" max="22" width="13.7109375" customWidth="1"/>
    <col min="23" max="23" width="10.28515625" customWidth="1"/>
    <col min="24" max="24" width="9.28515625" style="2" customWidth="1"/>
    <col min="25" max="25" width="2.7109375" customWidth="1"/>
    <col min="28" max="28" width="13.140625" customWidth="1"/>
    <col min="29" max="29" width="10.28515625" customWidth="1"/>
    <col min="30" max="30" width="9.140625" style="2"/>
    <col min="31" max="31" width="2.7109375" customWidth="1"/>
    <col min="34" max="34" width="13.140625" customWidth="1"/>
    <col min="35" max="35" width="10.28515625" customWidth="1"/>
    <col min="36" max="36" width="9.140625" style="2"/>
    <col min="37" max="37" width="2.7109375" customWidth="1"/>
    <col min="40" max="40" width="14.5703125" customWidth="1"/>
    <col min="41" max="41" width="10.28515625" customWidth="1"/>
    <col min="42" max="42" width="9.140625" style="2"/>
    <col min="43" max="43" width="2.7109375" customWidth="1"/>
    <col min="46" max="46" width="15.5703125" customWidth="1"/>
    <col min="47" max="47" width="10.28515625" customWidth="1"/>
    <col min="48" max="48" width="9.140625" style="2"/>
    <col min="49" max="49" width="2.7109375" customWidth="1"/>
    <col min="52" max="52" width="14.28515625" customWidth="1"/>
    <col min="53" max="53" width="10.28515625" customWidth="1"/>
    <col min="54" max="54" width="9.140625" style="2"/>
    <col min="55" max="55" width="2.7109375" customWidth="1"/>
    <col min="58" max="58" width="14.28515625" customWidth="1"/>
    <col min="59" max="59" width="10.28515625" customWidth="1"/>
    <col min="60" max="60" width="9.140625" style="2"/>
    <col min="61" max="61" width="2.7109375" customWidth="1"/>
    <col min="64" max="64" width="14.28515625" customWidth="1"/>
    <col min="65" max="65" width="10.28515625" customWidth="1"/>
    <col min="66" max="66" width="9.140625" style="2"/>
    <col min="67" max="67" width="2.7109375" customWidth="1"/>
    <col min="70" max="70" width="15.140625" customWidth="1"/>
    <col min="71" max="71" width="10.28515625" customWidth="1"/>
    <col min="72" max="72" width="9.140625" style="2"/>
    <col min="73" max="73" width="2.7109375" customWidth="1"/>
    <col min="76" max="76" width="13.85546875" customWidth="1"/>
    <col min="77" max="77" width="10.28515625" customWidth="1"/>
    <col min="78" max="78" width="9.140625" style="2"/>
    <col min="79" max="79" width="2.7109375" customWidth="1"/>
    <col min="82" max="82" width="16.140625" customWidth="1"/>
    <col min="83" max="83" width="10.28515625" customWidth="1"/>
    <col min="84" max="84" width="9.140625" style="2"/>
    <col min="85" max="85" width="2.7109375" customWidth="1"/>
    <col min="88" max="88" width="15" customWidth="1"/>
    <col min="89" max="89" width="10.28515625" customWidth="1"/>
    <col min="90" max="90" width="9.140625" style="2"/>
    <col min="91" max="91" width="2.7109375" customWidth="1"/>
  </cols>
  <sheetData>
    <row r="1" spans="1:92" ht="18" x14ac:dyDescent="0.25">
      <c r="A1" s="3" t="s">
        <v>128</v>
      </c>
    </row>
    <row r="2" spans="1:92" ht="18" x14ac:dyDescent="0.25">
      <c r="B2" s="3"/>
    </row>
    <row r="3" spans="1:92" ht="10.5" customHeight="1" x14ac:dyDescent="0.2">
      <c r="A3" s="4"/>
      <c r="B3" s="4"/>
      <c r="C3" s="4"/>
      <c r="D3" s="4"/>
      <c r="E3" s="4"/>
      <c r="F3" s="5"/>
      <c r="G3" s="4"/>
      <c r="H3" s="4"/>
      <c r="I3" s="4"/>
      <c r="J3" s="4"/>
      <c r="K3" s="4"/>
      <c r="L3" s="5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5"/>
      <c r="Y3" s="4"/>
      <c r="Z3" s="4"/>
      <c r="AA3" s="4"/>
      <c r="AB3" s="4"/>
      <c r="AC3" s="4"/>
      <c r="AD3" s="5"/>
      <c r="AE3" s="4"/>
      <c r="AF3" s="4"/>
      <c r="AG3" s="4"/>
      <c r="AH3" s="4"/>
      <c r="AI3" s="4"/>
      <c r="AJ3" s="5"/>
      <c r="AK3" s="4"/>
      <c r="AL3" s="4"/>
      <c r="AM3" s="4"/>
      <c r="AN3" s="4"/>
      <c r="AO3" s="4"/>
      <c r="AP3" s="5"/>
      <c r="AQ3" s="4"/>
      <c r="AR3" s="4"/>
      <c r="AS3" s="4"/>
      <c r="AT3" s="4"/>
      <c r="AU3" s="4"/>
      <c r="AV3" s="5"/>
      <c r="AW3" s="4"/>
      <c r="AX3" s="4"/>
      <c r="AY3" s="4"/>
      <c r="AZ3" s="4"/>
      <c r="BA3" s="4"/>
      <c r="BB3" s="5"/>
      <c r="BC3" s="4"/>
      <c r="BD3" s="4"/>
      <c r="BE3" s="4"/>
      <c r="BF3" s="4"/>
      <c r="BG3" s="4"/>
      <c r="BH3" s="5"/>
      <c r="BI3" s="4"/>
      <c r="BJ3" s="4"/>
      <c r="BK3" s="4"/>
      <c r="BL3" s="4"/>
      <c r="BM3" s="4"/>
      <c r="BN3" s="5"/>
      <c r="BO3" s="4"/>
      <c r="BP3" s="4"/>
      <c r="BQ3" s="4"/>
      <c r="BR3" s="4"/>
      <c r="BS3" s="4"/>
      <c r="BT3" s="5"/>
      <c r="BU3" s="4"/>
      <c r="BV3" s="4"/>
      <c r="BW3" s="4"/>
      <c r="BX3" s="4"/>
      <c r="BY3" s="4"/>
      <c r="BZ3" s="5"/>
      <c r="CA3" s="4"/>
      <c r="CB3" s="4"/>
      <c r="CC3" s="4"/>
      <c r="CD3" s="4"/>
      <c r="CE3" s="4"/>
      <c r="CF3" s="5"/>
      <c r="CG3" s="4"/>
      <c r="CH3" s="4"/>
      <c r="CI3" s="4"/>
      <c r="CJ3" s="4"/>
      <c r="CK3" s="4"/>
      <c r="CL3" s="5"/>
      <c r="CM3" s="9"/>
    </row>
    <row r="4" spans="1:92" s="1" customFormat="1" x14ac:dyDescent="0.2">
      <c r="A4" s="6"/>
      <c r="C4" s="7" t="s">
        <v>110</v>
      </c>
      <c r="D4" s="8">
        <f>VLOOKUP(C5,Week,2)</f>
        <v>44323</v>
      </c>
      <c r="F4" s="2"/>
      <c r="G4" s="6"/>
      <c r="I4" s="7" t="s">
        <v>110</v>
      </c>
      <c r="J4" s="8">
        <f>VLOOKUP(I5,Week,2)</f>
        <v>44330</v>
      </c>
      <c r="L4" s="2"/>
      <c r="M4" s="6"/>
      <c r="O4" s="7" t="s">
        <v>110</v>
      </c>
      <c r="P4" s="8">
        <f>VLOOKUP(O5,Week,2)</f>
        <v>44337</v>
      </c>
      <c r="S4" s="6"/>
      <c r="U4" s="7" t="s">
        <v>110</v>
      </c>
      <c r="V4" s="8">
        <f>VLOOKUP(U5,Week,2)</f>
        <v>44351</v>
      </c>
      <c r="X4" s="2"/>
      <c r="Y4" s="6"/>
      <c r="AA4" s="7" t="s">
        <v>110</v>
      </c>
      <c r="AB4" s="8">
        <f>VLOOKUP(AA5,Week,2)</f>
        <v>44358</v>
      </c>
      <c r="AD4" s="2"/>
      <c r="AE4" s="6"/>
      <c r="AG4" s="7" t="s">
        <v>110</v>
      </c>
      <c r="AH4" s="8">
        <f>VLOOKUP(AG5,Week,2)</f>
        <v>44365</v>
      </c>
      <c r="AJ4" s="2"/>
      <c r="AK4" s="6"/>
      <c r="AM4" s="7" t="s">
        <v>110</v>
      </c>
      <c r="AN4" s="8">
        <f>VLOOKUP(AM5,Week,2)</f>
        <v>44372</v>
      </c>
      <c r="AP4" s="2"/>
      <c r="AQ4" s="6"/>
      <c r="AS4" s="7" t="s">
        <v>110</v>
      </c>
      <c r="AT4" s="8">
        <f>VLOOKUP(AS5,Week,2)</f>
        <v>44379</v>
      </c>
      <c r="AV4" s="2"/>
      <c r="AW4" s="6"/>
      <c r="AY4" s="7" t="s">
        <v>110</v>
      </c>
      <c r="AZ4" s="8">
        <f>VLOOKUP(AY5,Week,2)</f>
        <v>44393</v>
      </c>
      <c r="BB4" s="2"/>
      <c r="BC4" s="6"/>
      <c r="BE4" s="7" t="s">
        <v>110</v>
      </c>
      <c r="BF4" s="8">
        <f>VLOOKUP(BE5,Week,2)</f>
        <v>44400</v>
      </c>
      <c r="BH4" s="2"/>
      <c r="BI4" s="6"/>
      <c r="BK4" s="7" t="s">
        <v>110</v>
      </c>
      <c r="BL4" s="8">
        <f>VLOOKUP(BK5,Week,2)</f>
        <v>44407</v>
      </c>
      <c r="BN4" s="2"/>
      <c r="BO4" s="6"/>
      <c r="BQ4" s="7" t="s">
        <v>110</v>
      </c>
      <c r="BR4" s="8">
        <f>VLOOKUP(BQ5,Week,2)</f>
        <v>44414</v>
      </c>
      <c r="BT4" s="2"/>
      <c r="BU4" s="6"/>
      <c r="BW4" s="7" t="s">
        <v>110</v>
      </c>
      <c r="BX4" s="8">
        <f>VLOOKUP(BW5,Week,2)</f>
        <v>44421</v>
      </c>
      <c r="BZ4" s="2"/>
      <c r="CA4" s="6"/>
      <c r="CC4" s="7" t="s">
        <v>110</v>
      </c>
      <c r="CD4" s="8">
        <f>VLOOKUP(CC5,Week,2)</f>
        <v>44428</v>
      </c>
      <c r="CF4" s="2"/>
      <c r="CG4" s="6"/>
      <c r="CI4" s="7" t="s">
        <v>110</v>
      </c>
      <c r="CJ4" s="8">
        <f>VLOOKUP(CI5,Week,2)</f>
        <v>44435</v>
      </c>
      <c r="CL4" s="2"/>
      <c r="CM4" s="6"/>
    </row>
    <row r="5" spans="1:92" x14ac:dyDescent="0.2">
      <c r="A5" s="9"/>
      <c r="B5" s="10" t="s">
        <v>70</v>
      </c>
      <c r="C5" s="10">
        <v>1</v>
      </c>
      <c r="D5" s="10"/>
      <c r="E5" s="10"/>
      <c r="F5" s="11"/>
      <c r="G5" s="9"/>
      <c r="H5" s="10" t="s">
        <v>70</v>
      </c>
      <c r="I5" s="10">
        <v>2</v>
      </c>
      <c r="J5" s="10"/>
      <c r="K5" s="10"/>
      <c r="L5" s="11"/>
      <c r="M5" s="9"/>
      <c r="N5" s="10" t="s">
        <v>70</v>
      </c>
      <c r="O5" s="10">
        <v>3</v>
      </c>
      <c r="P5" s="10"/>
      <c r="Q5" s="10"/>
      <c r="R5" s="10"/>
      <c r="S5" s="9"/>
      <c r="T5" s="10" t="s">
        <v>70</v>
      </c>
      <c r="U5" s="10">
        <v>4</v>
      </c>
      <c r="V5" s="10"/>
      <c r="W5" s="10"/>
      <c r="X5" s="11"/>
      <c r="Y5" s="9"/>
      <c r="Z5" s="10" t="s">
        <v>70</v>
      </c>
      <c r="AA5" s="10">
        <v>5</v>
      </c>
      <c r="AB5" s="10"/>
      <c r="AC5" s="10"/>
      <c r="AD5" s="11"/>
      <c r="AE5" s="9"/>
      <c r="AF5" s="10" t="s">
        <v>70</v>
      </c>
      <c r="AG5" s="10">
        <v>6</v>
      </c>
      <c r="AH5" s="10"/>
      <c r="AI5" s="10"/>
      <c r="AJ5" s="11"/>
      <c r="AK5" s="9"/>
      <c r="AL5" s="10" t="s">
        <v>70</v>
      </c>
      <c r="AM5" s="10">
        <v>7</v>
      </c>
      <c r="AN5" s="10"/>
      <c r="AO5" s="10"/>
      <c r="AP5" s="11"/>
      <c r="AQ5" s="9"/>
      <c r="AR5" s="10" t="s">
        <v>70</v>
      </c>
      <c r="AS5" s="10">
        <v>8</v>
      </c>
      <c r="AT5" s="10"/>
      <c r="AU5" s="10"/>
      <c r="AV5" s="11"/>
      <c r="AW5" s="9"/>
      <c r="AX5" s="10" t="s">
        <v>70</v>
      </c>
      <c r="AY5" s="10">
        <v>9</v>
      </c>
      <c r="AZ5" s="10"/>
      <c r="BA5" s="10"/>
      <c r="BB5" s="11"/>
      <c r="BC5" s="9"/>
      <c r="BD5" s="10" t="s">
        <v>70</v>
      </c>
      <c r="BE5" s="10">
        <v>10</v>
      </c>
      <c r="BF5" s="10"/>
      <c r="BG5" s="10"/>
      <c r="BH5" s="11"/>
      <c r="BI5" s="9"/>
      <c r="BJ5" s="10" t="s">
        <v>70</v>
      </c>
      <c r="BK5" s="10">
        <v>11</v>
      </c>
      <c r="BL5" s="10"/>
      <c r="BM5" s="10"/>
      <c r="BN5" s="11"/>
      <c r="BO5" s="9"/>
      <c r="BP5" s="10" t="s">
        <v>70</v>
      </c>
      <c r="BQ5" s="10">
        <v>12</v>
      </c>
      <c r="BR5" s="10"/>
      <c r="BS5" s="10"/>
      <c r="BT5" s="11"/>
      <c r="BU5" s="9"/>
      <c r="BV5" s="10" t="s">
        <v>70</v>
      </c>
      <c r="BW5" s="10">
        <v>13</v>
      </c>
      <c r="BX5" s="10"/>
      <c r="BY5" s="10"/>
      <c r="BZ5" s="11"/>
      <c r="CA5" s="9"/>
      <c r="CB5" s="10" t="s">
        <v>70</v>
      </c>
      <c r="CC5" s="10">
        <v>14</v>
      </c>
      <c r="CD5" s="10"/>
      <c r="CE5" s="10"/>
      <c r="CF5" s="11"/>
      <c r="CG5" s="9"/>
      <c r="CH5" s="10" t="s">
        <v>70</v>
      </c>
      <c r="CI5" s="10">
        <v>15</v>
      </c>
      <c r="CJ5" s="10"/>
      <c r="CK5" s="10"/>
      <c r="CL5" s="11"/>
      <c r="CM5" s="9"/>
    </row>
    <row r="6" spans="1:92" x14ac:dyDescent="0.2">
      <c r="A6" s="9"/>
      <c r="B6" s="12" t="s">
        <v>111</v>
      </c>
      <c r="C6" s="12" t="s">
        <v>9</v>
      </c>
      <c r="D6" s="12" t="s">
        <v>109</v>
      </c>
      <c r="E6" s="12" t="s">
        <v>57</v>
      </c>
      <c r="F6" s="13" t="s">
        <v>112</v>
      </c>
      <c r="G6" s="9"/>
      <c r="H6" s="12" t="s">
        <v>111</v>
      </c>
      <c r="I6" s="12" t="s">
        <v>9</v>
      </c>
      <c r="J6" s="12" t="s">
        <v>109</v>
      </c>
      <c r="K6" s="12" t="s">
        <v>57</v>
      </c>
      <c r="L6" s="13" t="s">
        <v>112</v>
      </c>
      <c r="M6" s="9"/>
      <c r="N6" s="12" t="s">
        <v>111</v>
      </c>
      <c r="O6" s="12" t="s">
        <v>9</v>
      </c>
      <c r="P6" s="12" t="s">
        <v>109</v>
      </c>
      <c r="Q6" s="12" t="s">
        <v>57</v>
      </c>
      <c r="R6" s="12" t="s">
        <v>112</v>
      </c>
      <c r="S6" s="9"/>
      <c r="T6" s="12" t="s">
        <v>111</v>
      </c>
      <c r="U6" s="12" t="s">
        <v>9</v>
      </c>
      <c r="V6" s="12" t="s">
        <v>109</v>
      </c>
      <c r="W6" s="12" t="s">
        <v>57</v>
      </c>
      <c r="X6" s="13" t="s">
        <v>112</v>
      </c>
      <c r="Y6" s="9"/>
      <c r="Z6" s="12" t="s">
        <v>111</v>
      </c>
      <c r="AA6" s="12" t="s">
        <v>9</v>
      </c>
      <c r="AB6" s="12" t="s">
        <v>109</v>
      </c>
      <c r="AC6" s="12" t="s">
        <v>57</v>
      </c>
      <c r="AD6" s="13" t="s">
        <v>112</v>
      </c>
      <c r="AE6" s="9"/>
      <c r="AF6" s="12" t="s">
        <v>111</v>
      </c>
      <c r="AG6" s="12" t="s">
        <v>9</v>
      </c>
      <c r="AH6" s="12" t="s">
        <v>109</v>
      </c>
      <c r="AI6" s="12" t="s">
        <v>57</v>
      </c>
      <c r="AJ6" s="13" t="s">
        <v>112</v>
      </c>
      <c r="AK6" s="9"/>
      <c r="AL6" s="12" t="s">
        <v>111</v>
      </c>
      <c r="AM6" s="12" t="s">
        <v>9</v>
      </c>
      <c r="AN6" s="12" t="s">
        <v>109</v>
      </c>
      <c r="AO6" s="12" t="s">
        <v>57</v>
      </c>
      <c r="AP6" s="13" t="s">
        <v>112</v>
      </c>
      <c r="AQ6" s="9"/>
      <c r="AR6" s="12" t="s">
        <v>111</v>
      </c>
      <c r="AS6" s="12" t="s">
        <v>9</v>
      </c>
      <c r="AT6" s="12" t="s">
        <v>109</v>
      </c>
      <c r="AU6" s="12" t="s">
        <v>57</v>
      </c>
      <c r="AV6" s="13" t="s">
        <v>112</v>
      </c>
      <c r="AW6" s="9"/>
      <c r="AX6" s="12" t="s">
        <v>111</v>
      </c>
      <c r="AY6" s="12" t="s">
        <v>9</v>
      </c>
      <c r="AZ6" s="12" t="s">
        <v>109</v>
      </c>
      <c r="BA6" s="12" t="s">
        <v>57</v>
      </c>
      <c r="BB6" s="13" t="s">
        <v>112</v>
      </c>
      <c r="BC6" s="9"/>
      <c r="BD6" s="12" t="s">
        <v>111</v>
      </c>
      <c r="BE6" s="12" t="s">
        <v>9</v>
      </c>
      <c r="BF6" s="12" t="s">
        <v>109</v>
      </c>
      <c r="BG6" s="12" t="s">
        <v>57</v>
      </c>
      <c r="BH6" s="13" t="s">
        <v>112</v>
      </c>
      <c r="BI6" s="9"/>
      <c r="BJ6" s="12" t="s">
        <v>111</v>
      </c>
      <c r="BK6" s="12" t="s">
        <v>9</v>
      </c>
      <c r="BL6" s="12" t="s">
        <v>109</v>
      </c>
      <c r="BM6" s="12" t="s">
        <v>57</v>
      </c>
      <c r="BN6" s="13" t="s">
        <v>112</v>
      </c>
      <c r="BO6" s="9"/>
      <c r="BP6" s="12" t="s">
        <v>111</v>
      </c>
      <c r="BQ6" s="12" t="s">
        <v>9</v>
      </c>
      <c r="BR6" s="12" t="s">
        <v>109</v>
      </c>
      <c r="BS6" s="12" t="s">
        <v>57</v>
      </c>
      <c r="BT6" s="13" t="s">
        <v>112</v>
      </c>
      <c r="BU6" s="9"/>
      <c r="BV6" s="12" t="s">
        <v>111</v>
      </c>
      <c r="BW6" s="12" t="s">
        <v>9</v>
      </c>
      <c r="BX6" s="12" t="s">
        <v>109</v>
      </c>
      <c r="BY6" s="12" t="s">
        <v>57</v>
      </c>
      <c r="BZ6" s="13" t="s">
        <v>112</v>
      </c>
      <c r="CA6" s="9"/>
      <c r="CB6" s="12" t="s">
        <v>111</v>
      </c>
      <c r="CC6" s="12" t="s">
        <v>9</v>
      </c>
      <c r="CD6" s="12" t="s">
        <v>109</v>
      </c>
      <c r="CE6" s="12" t="s">
        <v>57</v>
      </c>
      <c r="CF6" s="13" t="s">
        <v>112</v>
      </c>
      <c r="CG6" s="9"/>
      <c r="CH6" s="12" t="s">
        <v>111</v>
      </c>
      <c r="CI6" s="12" t="s">
        <v>9</v>
      </c>
      <c r="CJ6" s="12" t="s">
        <v>109</v>
      </c>
      <c r="CK6" s="12" t="s">
        <v>57</v>
      </c>
      <c r="CL6" s="13" t="s">
        <v>112</v>
      </c>
      <c r="CM6" s="9"/>
    </row>
    <row r="7" spans="1:92" x14ac:dyDescent="0.2">
      <c r="A7" s="9"/>
      <c r="B7" s="14">
        <f>VLOOKUP(C5,Week,6)</f>
        <v>10</v>
      </c>
      <c r="C7" s="15">
        <f t="shared" ref="C7:C15" si="0">VLOOKUP(B7,Holes,2)</f>
        <v>4</v>
      </c>
      <c r="D7" s="15"/>
      <c r="E7" s="15">
        <f t="shared" ref="E7:E15" si="1">IF((D7-C7)&gt;3,C7+3,D7)</f>
        <v>0</v>
      </c>
      <c r="F7" s="2">
        <v>0</v>
      </c>
      <c r="G7" s="9"/>
      <c r="H7" s="14">
        <f>VLOOKUP(I5,Week,6)</f>
        <v>1</v>
      </c>
      <c r="I7" s="15">
        <f t="shared" ref="I7:I15" si="2">VLOOKUP(H7,Holes,2)</f>
        <v>4</v>
      </c>
      <c r="J7" s="15"/>
      <c r="K7" s="15">
        <f t="shared" ref="K7:K15" si="3">IF((J7-I7)&gt;3,I7+3,J7)</f>
        <v>0</v>
      </c>
      <c r="M7" s="9"/>
      <c r="N7" s="14">
        <f>VLOOKUP(O5,Week,6)</f>
        <v>10</v>
      </c>
      <c r="O7" s="15">
        <f t="shared" ref="O7:O15" si="4">VLOOKUP(N7,Holes,2)</f>
        <v>4</v>
      </c>
      <c r="P7" s="15"/>
      <c r="Q7" s="15">
        <f t="shared" ref="Q7:Q15" si="5">IF((P7-O7)&gt;3,O7+3,P7)</f>
        <v>0</v>
      </c>
      <c r="R7" s="2"/>
      <c r="S7" s="9"/>
      <c r="T7" s="14">
        <f>VLOOKUP(U5,Week,6)</f>
        <v>10</v>
      </c>
      <c r="U7" s="15">
        <f t="shared" ref="U7:U15" si="6">VLOOKUP(T7,Holes,2)</f>
        <v>4</v>
      </c>
      <c r="V7" s="15"/>
      <c r="W7" s="15">
        <f t="shared" ref="W7:W15" si="7">IF((V7-U7)&gt;3,U7+3,V7)</f>
        <v>0</v>
      </c>
      <c r="Y7" s="9"/>
      <c r="Z7" s="14">
        <f>VLOOKUP(AA5,Week,6)</f>
        <v>1</v>
      </c>
      <c r="AA7" s="15">
        <f t="shared" ref="AA7:AA15" si="8">VLOOKUP(Z7,Holes,2)</f>
        <v>4</v>
      </c>
      <c r="AB7" s="15"/>
      <c r="AC7" s="15">
        <f t="shared" ref="AC7:AC15" si="9">IF((AB7-AA7)&gt;3,AA7+3,AB7)</f>
        <v>0</v>
      </c>
      <c r="AE7" s="9"/>
      <c r="AF7" s="14">
        <f>VLOOKUP(AG5,Week,6)</f>
        <v>10</v>
      </c>
      <c r="AG7" s="15">
        <f t="shared" ref="AG7:AG15" si="10">VLOOKUP(AF7,Holes,2)</f>
        <v>4</v>
      </c>
      <c r="AH7" s="15"/>
      <c r="AI7" s="15">
        <f t="shared" ref="AI7:AI15" si="11">IF((AH7-AG7)&gt;3,AG7+3,AH7)</f>
        <v>0</v>
      </c>
      <c r="AK7" s="9"/>
      <c r="AL7" s="14">
        <f>VLOOKUP(AM5,Week,6)</f>
        <v>1</v>
      </c>
      <c r="AM7" s="15">
        <f t="shared" ref="AM7:AM15" si="12">VLOOKUP(AL7,Holes,2)</f>
        <v>4</v>
      </c>
      <c r="AN7" s="15"/>
      <c r="AO7" s="15">
        <f t="shared" ref="AO7:AO15" si="13">IF((AN7-AM7)&gt;3,AM7+3,AN7)</f>
        <v>0</v>
      </c>
      <c r="AQ7" s="9"/>
      <c r="AR7" s="14">
        <f>VLOOKUP(AS5,Week,6)</f>
        <v>10</v>
      </c>
      <c r="AS7" s="15">
        <f t="shared" ref="AS7:AS15" si="14">VLOOKUP(AR7,Holes,2)</f>
        <v>4</v>
      </c>
      <c r="AT7" s="15"/>
      <c r="AU7" s="15">
        <f t="shared" ref="AU7:AU15" si="15">IF((AT7-AS7)&gt;3,AS7+3,AT7)</f>
        <v>0</v>
      </c>
      <c r="AW7" s="9"/>
      <c r="AX7" s="14">
        <f>VLOOKUP(AY5,Week,6)</f>
        <v>10</v>
      </c>
      <c r="AY7" s="15">
        <f t="shared" ref="AY7:AY15" si="16">VLOOKUP(AX7,Holes,2)</f>
        <v>4</v>
      </c>
      <c r="AZ7" s="15"/>
      <c r="BA7" s="15">
        <f t="shared" ref="BA7:BA15" si="17">IF((AZ7-AY7)&gt;3,AY7+3,AZ7)</f>
        <v>0</v>
      </c>
      <c r="BC7" s="9"/>
      <c r="BD7" s="14">
        <f>VLOOKUP(BE5,Week,6)</f>
        <v>1</v>
      </c>
      <c r="BE7" s="15">
        <f t="shared" ref="BE7:BE15" si="18">VLOOKUP(BD7,Holes,2)</f>
        <v>4</v>
      </c>
      <c r="BF7" s="15"/>
      <c r="BG7" s="15">
        <f t="shared" ref="BG7:BG15" si="19">IF((BF7-BE7)&gt;3,BE7+3,BF7)</f>
        <v>0</v>
      </c>
      <c r="BI7" s="9"/>
      <c r="BJ7" s="14">
        <f>VLOOKUP(BK5,Week,6)</f>
        <v>10</v>
      </c>
      <c r="BK7" s="15">
        <f t="shared" ref="BK7:BK15" si="20">VLOOKUP(BJ7,Holes,2)</f>
        <v>4</v>
      </c>
      <c r="BL7" s="15"/>
      <c r="BM7" s="15">
        <f t="shared" ref="BM7:BM15" si="21">IF((BL7-BK7)&gt;3,BK7+3,BL7)</f>
        <v>0</v>
      </c>
      <c r="BO7" s="9"/>
      <c r="BP7" s="14">
        <f>VLOOKUP(BQ5,Week,6)</f>
        <v>1</v>
      </c>
      <c r="BQ7" s="15">
        <f t="shared" ref="BQ7:BQ15" si="22">VLOOKUP(BP7,Holes,2)</f>
        <v>4</v>
      </c>
      <c r="BR7" s="15"/>
      <c r="BS7" s="15">
        <f t="shared" ref="BS7:BS15" si="23">IF((BR7-BQ7)&gt;3,BQ7+3,BR7)</f>
        <v>0</v>
      </c>
      <c r="BU7" s="9"/>
      <c r="BV7" s="14">
        <f>VLOOKUP(BW5,Week,6)</f>
        <v>10</v>
      </c>
      <c r="BW7" s="15">
        <f t="shared" ref="BW7:BW15" si="24">VLOOKUP(BV7,Holes,2)</f>
        <v>4</v>
      </c>
      <c r="BX7" s="15"/>
      <c r="BY7" s="15">
        <f t="shared" ref="BY7:BY15" si="25">IF((BX7-BW7)&gt;3,BW7+3,BX7)</f>
        <v>0</v>
      </c>
      <c r="CA7" s="9"/>
      <c r="CB7" s="14">
        <f>VLOOKUP(CC5,Week,6)</f>
        <v>1</v>
      </c>
      <c r="CC7" s="15">
        <f t="shared" ref="CC7:CC15" si="26">VLOOKUP(CB7,Holes,2)</f>
        <v>4</v>
      </c>
      <c r="CD7" s="15"/>
      <c r="CE7" s="15">
        <f t="shared" ref="CE7:CE15" si="27">IF((CD7-CC7)&gt;3,CC7+3,CD7)</f>
        <v>0</v>
      </c>
      <c r="CG7" s="9"/>
      <c r="CH7" s="14">
        <f>VLOOKUP(CI5,Week,6)</f>
        <v>10</v>
      </c>
      <c r="CI7" s="15">
        <f t="shared" ref="CI7:CI15" si="28">VLOOKUP(CH7,Holes,2)</f>
        <v>4</v>
      </c>
      <c r="CJ7" s="15"/>
      <c r="CK7" s="15">
        <f t="shared" ref="CK7:CK15" si="29">IF((CJ7-CI7)&gt;3,CI7+3,CJ7)</f>
        <v>0</v>
      </c>
      <c r="CM7" s="9"/>
      <c r="CN7" s="40"/>
    </row>
    <row r="8" spans="1:92" x14ac:dyDescent="0.2">
      <c r="A8" s="9"/>
      <c r="B8" s="16">
        <f>+B7+1</f>
        <v>11</v>
      </c>
      <c r="C8" s="15">
        <f t="shared" si="0"/>
        <v>4</v>
      </c>
      <c r="D8" s="15"/>
      <c r="E8" s="15">
        <f t="shared" si="1"/>
        <v>0</v>
      </c>
      <c r="F8" s="2">
        <v>0</v>
      </c>
      <c r="G8" s="9"/>
      <c r="H8" s="16">
        <f t="shared" ref="H8:H15" si="30">+H7+1</f>
        <v>2</v>
      </c>
      <c r="I8" s="15">
        <f t="shared" si="2"/>
        <v>4</v>
      </c>
      <c r="J8" s="15"/>
      <c r="K8" s="15">
        <f t="shared" si="3"/>
        <v>0</v>
      </c>
      <c r="M8" s="9"/>
      <c r="N8" s="16">
        <f t="shared" ref="N8:N15" si="31">+N7+1</f>
        <v>11</v>
      </c>
      <c r="O8" s="15">
        <f t="shared" si="4"/>
        <v>4</v>
      </c>
      <c r="P8" s="15"/>
      <c r="Q8" s="15">
        <f t="shared" si="5"/>
        <v>0</v>
      </c>
      <c r="R8" s="2"/>
      <c r="S8" s="9"/>
      <c r="T8" s="16">
        <f t="shared" ref="T8:T15" si="32">+T7+1</f>
        <v>11</v>
      </c>
      <c r="U8" s="15">
        <f t="shared" si="6"/>
        <v>4</v>
      </c>
      <c r="V8" s="15"/>
      <c r="W8" s="15">
        <f t="shared" si="7"/>
        <v>0</v>
      </c>
      <c r="Y8" s="9"/>
      <c r="Z8" s="16">
        <f t="shared" ref="Z8:Z15" si="33">+Z7+1</f>
        <v>2</v>
      </c>
      <c r="AA8" s="15">
        <f t="shared" si="8"/>
        <v>4</v>
      </c>
      <c r="AB8" s="15"/>
      <c r="AC8" s="15">
        <f t="shared" si="9"/>
        <v>0</v>
      </c>
      <c r="AE8" s="9"/>
      <c r="AF8" s="16">
        <f t="shared" ref="AF8:AF15" si="34">+AF7+1</f>
        <v>11</v>
      </c>
      <c r="AG8" s="15">
        <f t="shared" si="10"/>
        <v>4</v>
      </c>
      <c r="AH8" s="15"/>
      <c r="AI8" s="15">
        <f t="shared" si="11"/>
        <v>0</v>
      </c>
      <c r="AK8" s="9"/>
      <c r="AL8" s="16">
        <f t="shared" ref="AL8:AL15" si="35">+AL7+1</f>
        <v>2</v>
      </c>
      <c r="AM8" s="15">
        <f t="shared" si="12"/>
        <v>4</v>
      </c>
      <c r="AN8" s="15"/>
      <c r="AO8" s="15">
        <f t="shared" si="13"/>
        <v>0</v>
      </c>
      <c r="AQ8" s="9"/>
      <c r="AR8" s="16">
        <f t="shared" ref="AR8:AR15" si="36">+AR7+1</f>
        <v>11</v>
      </c>
      <c r="AS8" s="15">
        <f t="shared" si="14"/>
        <v>4</v>
      </c>
      <c r="AT8" s="15"/>
      <c r="AU8" s="15">
        <f t="shared" si="15"/>
        <v>0</v>
      </c>
      <c r="AW8" s="9"/>
      <c r="AX8" s="16">
        <f t="shared" ref="AX8:AX15" si="37">+AX7+1</f>
        <v>11</v>
      </c>
      <c r="AY8" s="15">
        <f t="shared" si="16"/>
        <v>4</v>
      </c>
      <c r="AZ8" s="15"/>
      <c r="BA8" s="15">
        <f t="shared" si="17"/>
        <v>0</v>
      </c>
      <c r="BC8" s="9"/>
      <c r="BD8" s="16">
        <f t="shared" ref="BD8:BD15" si="38">+BD7+1</f>
        <v>2</v>
      </c>
      <c r="BE8" s="15">
        <f t="shared" si="18"/>
        <v>4</v>
      </c>
      <c r="BF8" s="15"/>
      <c r="BG8" s="15">
        <f t="shared" si="19"/>
        <v>0</v>
      </c>
      <c r="BI8" s="9"/>
      <c r="BJ8" s="16">
        <f t="shared" ref="BJ8:BJ15" si="39">+BJ7+1</f>
        <v>11</v>
      </c>
      <c r="BK8" s="15">
        <f t="shared" si="20"/>
        <v>4</v>
      </c>
      <c r="BL8" s="15"/>
      <c r="BM8" s="15">
        <f t="shared" si="21"/>
        <v>0</v>
      </c>
      <c r="BO8" s="9"/>
      <c r="BP8" s="16">
        <f t="shared" ref="BP8:BP15" si="40">+BP7+1</f>
        <v>2</v>
      </c>
      <c r="BQ8" s="15">
        <f t="shared" si="22"/>
        <v>4</v>
      </c>
      <c r="BR8" s="15"/>
      <c r="BS8" s="15">
        <f t="shared" si="23"/>
        <v>0</v>
      </c>
      <c r="BU8" s="9"/>
      <c r="BV8" s="16">
        <f t="shared" ref="BV8:BV15" si="41">+BV7+1</f>
        <v>11</v>
      </c>
      <c r="BW8" s="15">
        <f t="shared" si="24"/>
        <v>4</v>
      </c>
      <c r="BX8" s="15"/>
      <c r="BY8" s="15">
        <f t="shared" si="25"/>
        <v>0</v>
      </c>
      <c r="CA8" s="9"/>
      <c r="CB8" s="16">
        <f t="shared" ref="CB8:CB15" si="42">+CB7+1</f>
        <v>2</v>
      </c>
      <c r="CC8" s="15">
        <f t="shared" si="26"/>
        <v>4</v>
      </c>
      <c r="CD8" s="15"/>
      <c r="CE8" s="15">
        <f t="shared" si="27"/>
        <v>0</v>
      </c>
      <c r="CG8" s="9"/>
      <c r="CH8" s="16">
        <f t="shared" ref="CH8:CH15" si="43">+CH7+1</f>
        <v>11</v>
      </c>
      <c r="CI8" s="15">
        <f t="shared" si="28"/>
        <v>4</v>
      </c>
      <c r="CJ8" s="15"/>
      <c r="CK8" s="15">
        <f t="shared" si="29"/>
        <v>0</v>
      </c>
      <c r="CM8" s="9"/>
      <c r="CN8" s="40"/>
    </row>
    <row r="9" spans="1:92" x14ac:dyDescent="0.2">
      <c r="A9" s="9"/>
      <c r="B9" s="16">
        <f t="shared" ref="B9:B15" si="44">+B8+1</f>
        <v>12</v>
      </c>
      <c r="C9" s="15">
        <f t="shared" si="0"/>
        <v>3</v>
      </c>
      <c r="D9" s="15"/>
      <c r="E9" s="15">
        <f t="shared" si="1"/>
        <v>0</v>
      </c>
      <c r="G9" s="9"/>
      <c r="H9" s="16">
        <f t="shared" si="30"/>
        <v>3</v>
      </c>
      <c r="I9" s="15">
        <f t="shared" si="2"/>
        <v>4</v>
      </c>
      <c r="J9" s="15"/>
      <c r="K9" s="15">
        <f t="shared" si="3"/>
        <v>0</v>
      </c>
      <c r="M9" s="9"/>
      <c r="N9" s="16">
        <f t="shared" si="31"/>
        <v>12</v>
      </c>
      <c r="O9" s="15">
        <f t="shared" si="4"/>
        <v>3</v>
      </c>
      <c r="P9" s="15"/>
      <c r="Q9" s="15">
        <f t="shared" si="5"/>
        <v>0</v>
      </c>
      <c r="R9" s="2"/>
      <c r="S9" s="9"/>
      <c r="T9" s="16">
        <f t="shared" si="32"/>
        <v>12</v>
      </c>
      <c r="U9" s="15">
        <f t="shared" si="6"/>
        <v>3</v>
      </c>
      <c r="V9" s="15"/>
      <c r="W9" s="15">
        <f t="shared" si="7"/>
        <v>0</v>
      </c>
      <c r="Y9" s="9"/>
      <c r="Z9" s="16">
        <f t="shared" si="33"/>
        <v>3</v>
      </c>
      <c r="AA9" s="15">
        <f t="shared" si="8"/>
        <v>4</v>
      </c>
      <c r="AB9" s="15"/>
      <c r="AC9" s="15">
        <f t="shared" si="9"/>
        <v>0</v>
      </c>
      <c r="AE9" s="9"/>
      <c r="AF9" s="16">
        <f t="shared" si="34"/>
        <v>12</v>
      </c>
      <c r="AG9" s="15">
        <f t="shared" si="10"/>
        <v>3</v>
      </c>
      <c r="AH9" s="15"/>
      <c r="AI9" s="15">
        <f t="shared" si="11"/>
        <v>0</v>
      </c>
      <c r="AK9" s="9"/>
      <c r="AL9" s="16">
        <f t="shared" si="35"/>
        <v>3</v>
      </c>
      <c r="AM9" s="15">
        <f t="shared" si="12"/>
        <v>4</v>
      </c>
      <c r="AN9" s="15"/>
      <c r="AO9" s="15">
        <f t="shared" si="13"/>
        <v>0</v>
      </c>
      <c r="AQ9" s="9"/>
      <c r="AR9" s="16">
        <f t="shared" si="36"/>
        <v>12</v>
      </c>
      <c r="AS9" s="15">
        <f t="shared" si="14"/>
        <v>3</v>
      </c>
      <c r="AT9" s="15"/>
      <c r="AU9" s="15">
        <f t="shared" si="15"/>
        <v>0</v>
      </c>
      <c r="AW9" s="9"/>
      <c r="AX9" s="16">
        <f t="shared" si="37"/>
        <v>12</v>
      </c>
      <c r="AY9" s="15">
        <f t="shared" si="16"/>
        <v>3</v>
      </c>
      <c r="AZ9" s="15"/>
      <c r="BA9" s="15">
        <f t="shared" si="17"/>
        <v>0</v>
      </c>
      <c r="BC9" s="9"/>
      <c r="BD9" s="16">
        <f t="shared" si="38"/>
        <v>3</v>
      </c>
      <c r="BE9" s="15">
        <f t="shared" si="18"/>
        <v>4</v>
      </c>
      <c r="BF9" s="15"/>
      <c r="BG9" s="15">
        <f t="shared" si="19"/>
        <v>0</v>
      </c>
      <c r="BI9" s="9"/>
      <c r="BJ9" s="16">
        <f t="shared" si="39"/>
        <v>12</v>
      </c>
      <c r="BK9" s="15">
        <f t="shared" si="20"/>
        <v>3</v>
      </c>
      <c r="BL9" s="15"/>
      <c r="BM9" s="15">
        <f t="shared" si="21"/>
        <v>0</v>
      </c>
      <c r="BO9" s="9"/>
      <c r="BP9" s="16">
        <f t="shared" si="40"/>
        <v>3</v>
      </c>
      <c r="BQ9" s="15">
        <f t="shared" si="22"/>
        <v>4</v>
      </c>
      <c r="BR9" s="15"/>
      <c r="BS9" s="15">
        <f t="shared" si="23"/>
        <v>0</v>
      </c>
      <c r="BU9" s="9"/>
      <c r="BV9" s="16">
        <f t="shared" si="41"/>
        <v>12</v>
      </c>
      <c r="BW9" s="15">
        <f t="shared" si="24"/>
        <v>3</v>
      </c>
      <c r="BX9" s="15"/>
      <c r="BY9" s="15">
        <f t="shared" si="25"/>
        <v>0</v>
      </c>
      <c r="CA9" s="9"/>
      <c r="CB9" s="16">
        <f t="shared" si="42"/>
        <v>3</v>
      </c>
      <c r="CC9" s="15">
        <f t="shared" si="26"/>
        <v>4</v>
      </c>
      <c r="CD9" s="15"/>
      <c r="CE9" s="15">
        <f t="shared" si="27"/>
        <v>0</v>
      </c>
      <c r="CG9" s="9"/>
      <c r="CH9" s="16">
        <f t="shared" si="43"/>
        <v>12</v>
      </c>
      <c r="CI9" s="15">
        <f t="shared" si="28"/>
        <v>3</v>
      </c>
      <c r="CJ9" s="15"/>
      <c r="CK9" s="15">
        <f t="shared" si="29"/>
        <v>0</v>
      </c>
      <c r="CM9" s="9"/>
      <c r="CN9" s="40"/>
    </row>
    <row r="10" spans="1:92" x14ac:dyDescent="0.2">
      <c r="A10" s="9"/>
      <c r="B10" s="16">
        <f t="shared" si="44"/>
        <v>13</v>
      </c>
      <c r="C10" s="15">
        <f t="shared" si="0"/>
        <v>4</v>
      </c>
      <c r="D10" s="15"/>
      <c r="E10" s="15">
        <f t="shared" si="1"/>
        <v>0</v>
      </c>
      <c r="G10" s="9"/>
      <c r="H10" s="16">
        <f t="shared" si="30"/>
        <v>4</v>
      </c>
      <c r="I10" s="15">
        <f t="shared" si="2"/>
        <v>4</v>
      </c>
      <c r="J10" s="15"/>
      <c r="K10" s="15">
        <f t="shared" si="3"/>
        <v>0</v>
      </c>
      <c r="M10" s="9"/>
      <c r="N10" s="16">
        <f t="shared" si="31"/>
        <v>13</v>
      </c>
      <c r="O10" s="15">
        <f t="shared" si="4"/>
        <v>4</v>
      </c>
      <c r="P10" s="15"/>
      <c r="Q10" s="15">
        <f t="shared" si="5"/>
        <v>0</v>
      </c>
      <c r="R10" s="2"/>
      <c r="S10" s="9"/>
      <c r="T10" s="16">
        <f t="shared" si="32"/>
        <v>13</v>
      </c>
      <c r="U10" s="15">
        <f t="shared" si="6"/>
        <v>4</v>
      </c>
      <c r="V10" s="15"/>
      <c r="W10" s="15">
        <f t="shared" si="7"/>
        <v>0</v>
      </c>
      <c r="Y10" s="9"/>
      <c r="Z10" s="16">
        <f t="shared" si="33"/>
        <v>4</v>
      </c>
      <c r="AA10" s="15">
        <f t="shared" si="8"/>
        <v>4</v>
      </c>
      <c r="AB10" s="15"/>
      <c r="AC10" s="15">
        <f t="shared" si="9"/>
        <v>0</v>
      </c>
      <c r="AE10" s="9"/>
      <c r="AF10" s="16">
        <f t="shared" si="34"/>
        <v>13</v>
      </c>
      <c r="AG10" s="15">
        <f t="shared" si="10"/>
        <v>4</v>
      </c>
      <c r="AH10" s="15"/>
      <c r="AI10" s="15">
        <f t="shared" si="11"/>
        <v>0</v>
      </c>
      <c r="AK10" s="9"/>
      <c r="AL10" s="16">
        <f t="shared" si="35"/>
        <v>4</v>
      </c>
      <c r="AM10" s="15">
        <f t="shared" si="12"/>
        <v>4</v>
      </c>
      <c r="AN10" s="15"/>
      <c r="AO10" s="15">
        <f t="shared" si="13"/>
        <v>0</v>
      </c>
      <c r="AQ10" s="9"/>
      <c r="AR10" s="16">
        <f t="shared" si="36"/>
        <v>13</v>
      </c>
      <c r="AS10" s="15">
        <f t="shared" si="14"/>
        <v>4</v>
      </c>
      <c r="AT10" s="15"/>
      <c r="AU10" s="15">
        <f t="shared" si="15"/>
        <v>0</v>
      </c>
      <c r="AW10" s="9"/>
      <c r="AX10" s="16">
        <f t="shared" si="37"/>
        <v>13</v>
      </c>
      <c r="AY10" s="15">
        <f t="shared" si="16"/>
        <v>4</v>
      </c>
      <c r="AZ10" s="15"/>
      <c r="BA10" s="15">
        <f t="shared" si="17"/>
        <v>0</v>
      </c>
      <c r="BC10" s="9"/>
      <c r="BD10" s="16">
        <f t="shared" si="38"/>
        <v>4</v>
      </c>
      <c r="BE10" s="15">
        <f t="shared" si="18"/>
        <v>4</v>
      </c>
      <c r="BF10" s="15"/>
      <c r="BG10" s="15">
        <f t="shared" si="19"/>
        <v>0</v>
      </c>
      <c r="BI10" s="9"/>
      <c r="BJ10" s="16">
        <f t="shared" si="39"/>
        <v>13</v>
      </c>
      <c r="BK10" s="15">
        <f t="shared" si="20"/>
        <v>4</v>
      </c>
      <c r="BL10" s="15"/>
      <c r="BM10" s="15">
        <f t="shared" si="21"/>
        <v>0</v>
      </c>
      <c r="BO10" s="9"/>
      <c r="BP10" s="16">
        <f t="shared" si="40"/>
        <v>4</v>
      </c>
      <c r="BQ10" s="15">
        <f t="shared" si="22"/>
        <v>4</v>
      </c>
      <c r="BR10" s="15"/>
      <c r="BS10" s="15">
        <f t="shared" si="23"/>
        <v>0</v>
      </c>
      <c r="BU10" s="9"/>
      <c r="BV10" s="16">
        <f t="shared" si="41"/>
        <v>13</v>
      </c>
      <c r="BW10" s="15">
        <f t="shared" si="24"/>
        <v>4</v>
      </c>
      <c r="BX10" s="15"/>
      <c r="BY10" s="15">
        <f t="shared" si="25"/>
        <v>0</v>
      </c>
      <c r="CA10" s="9"/>
      <c r="CB10" s="16">
        <f t="shared" si="42"/>
        <v>4</v>
      </c>
      <c r="CC10" s="15">
        <f t="shared" si="26"/>
        <v>4</v>
      </c>
      <c r="CD10" s="15"/>
      <c r="CE10" s="15">
        <f t="shared" si="27"/>
        <v>0</v>
      </c>
      <c r="CG10" s="9"/>
      <c r="CH10" s="16">
        <f t="shared" si="43"/>
        <v>13</v>
      </c>
      <c r="CI10" s="15">
        <f t="shared" si="28"/>
        <v>4</v>
      </c>
      <c r="CJ10" s="15"/>
      <c r="CK10" s="15">
        <f t="shared" si="29"/>
        <v>0</v>
      </c>
      <c r="CM10" s="9"/>
      <c r="CN10" s="40"/>
    </row>
    <row r="11" spans="1:92" x14ac:dyDescent="0.2">
      <c r="A11" s="9"/>
      <c r="B11" s="16">
        <f t="shared" si="44"/>
        <v>14</v>
      </c>
      <c r="C11" s="15">
        <f t="shared" si="0"/>
        <v>4</v>
      </c>
      <c r="D11" s="15"/>
      <c r="E11" s="15">
        <f t="shared" si="1"/>
        <v>0</v>
      </c>
      <c r="G11" s="9"/>
      <c r="H11" s="16">
        <f t="shared" si="30"/>
        <v>5</v>
      </c>
      <c r="I11" s="15">
        <f t="shared" si="2"/>
        <v>3</v>
      </c>
      <c r="J11" s="15"/>
      <c r="K11" s="15">
        <f t="shared" si="3"/>
        <v>0</v>
      </c>
      <c r="M11" s="9"/>
      <c r="N11" s="16">
        <f t="shared" si="31"/>
        <v>14</v>
      </c>
      <c r="O11" s="15">
        <f t="shared" si="4"/>
        <v>4</v>
      </c>
      <c r="P11" s="15"/>
      <c r="Q11" s="15">
        <f t="shared" si="5"/>
        <v>0</v>
      </c>
      <c r="R11" s="2"/>
      <c r="S11" s="9"/>
      <c r="T11" s="16">
        <f t="shared" si="32"/>
        <v>14</v>
      </c>
      <c r="U11" s="15">
        <f t="shared" si="6"/>
        <v>4</v>
      </c>
      <c r="V11" s="15"/>
      <c r="W11" s="15">
        <f t="shared" si="7"/>
        <v>0</v>
      </c>
      <c r="Y11" s="9"/>
      <c r="Z11" s="16">
        <f t="shared" si="33"/>
        <v>5</v>
      </c>
      <c r="AA11" s="15">
        <f t="shared" si="8"/>
        <v>3</v>
      </c>
      <c r="AB11" s="15"/>
      <c r="AC11" s="15">
        <f t="shared" si="9"/>
        <v>0</v>
      </c>
      <c r="AE11" s="9"/>
      <c r="AF11" s="16">
        <f t="shared" si="34"/>
        <v>14</v>
      </c>
      <c r="AG11" s="15">
        <f t="shared" si="10"/>
        <v>4</v>
      </c>
      <c r="AH11" s="15"/>
      <c r="AI11" s="15">
        <f t="shared" si="11"/>
        <v>0</v>
      </c>
      <c r="AK11" s="9"/>
      <c r="AL11" s="16">
        <f t="shared" si="35"/>
        <v>5</v>
      </c>
      <c r="AM11" s="15">
        <f t="shared" si="12"/>
        <v>3</v>
      </c>
      <c r="AN11" s="15"/>
      <c r="AO11" s="15">
        <f t="shared" si="13"/>
        <v>0</v>
      </c>
      <c r="AQ11" s="9"/>
      <c r="AR11" s="16">
        <f t="shared" si="36"/>
        <v>14</v>
      </c>
      <c r="AS11" s="15">
        <f t="shared" si="14"/>
        <v>4</v>
      </c>
      <c r="AT11" s="15"/>
      <c r="AU11" s="15">
        <f t="shared" si="15"/>
        <v>0</v>
      </c>
      <c r="AW11" s="9"/>
      <c r="AX11" s="16">
        <f t="shared" si="37"/>
        <v>14</v>
      </c>
      <c r="AY11" s="15">
        <f t="shared" si="16"/>
        <v>4</v>
      </c>
      <c r="AZ11" s="15"/>
      <c r="BA11" s="15">
        <f t="shared" si="17"/>
        <v>0</v>
      </c>
      <c r="BC11" s="9"/>
      <c r="BD11" s="16">
        <f t="shared" si="38"/>
        <v>5</v>
      </c>
      <c r="BE11" s="15">
        <f t="shared" si="18"/>
        <v>3</v>
      </c>
      <c r="BF11" s="15"/>
      <c r="BG11" s="15">
        <f t="shared" si="19"/>
        <v>0</v>
      </c>
      <c r="BI11" s="9"/>
      <c r="BJ11" s="16">
        <f t="shared" si="39"/>
        <v>14</v>
      </c>
      <c r="BK11" s="15">
        <f t="shared" si="20"/>
        <v>4</v>
      </c>
      <c r="BL11" s="15"/>
      <c r="BM11" s="15">
        <f t="shared" si="21"/>
        <v>0</v>
      </c>
      <c r="BO11" s="9"/>
      <c r="BP11" s="16">
        <f t="shared" si="40"/>
        <v>5</v>
      </c>
      <c r="BQ11" s="15">
        <f t="shared" si="22"/>
        <v>3</v>
      </c>
      <c r="BR11" s="15"/>
      <c r="BS11" s="15">
        <f t="shared" si="23"/>
        <v>0</v>
      </c>
      <c r="BU11" s="9"/>
      <c r="BV11" s="16">
        <f t="shared" si="41"/>
        <v>14</v>
      </c>
      <c r="BW11" s="15">
        <f t="shared" si="24"/>
        <v>4</v>
      </c>
      <c r="BX11" s="15"/>
      <c r="BY11" s="15">
        <f t="shared" si="25"/>
        <v>0</v>
      </c>
      <c r="CA11" s="9"/>
      <c r="CB11" s="16">
        <f t="shared" si="42"/>
        <v>5</v>
      </c>
      <c r="CC11" s="15">
        <f t="shared" si="26"/>
        <v>3</v>
      </c>
      <c r="CD11" s="15"/>
      <c r="CE11" s="15">
        <f t="shared" si="27"/>
        <v>0</v>
      </c>
      <c r="CG11" s="9"/>
      <c r="CH11" s="16">
        <f t="shared" si="43"/>
        <v>14</v>
      </c>
      <c r="CI11" s="15">
        <f t="shared" si="28"/>
        <v>4</v>
      </c>
      <c r="CJ11" s="15"/>
      <c r="CK11" s="15">
        <f t="shared" si="29"/>
        <v>0</v>
      </c>
      <c r="CM11" s="9"/>
      <c r="CN11" s="40"/>
    </row>
    <row r="12" spans="1:92" x14ac:dyDescent="0.2">
      <c r="A12" s="9"/>
      <c r="B12" s="16">
        <f t="shared" si="44"/>
        <v>15</v>
      </c>
      <c r="C12" s="15">
        <f t="shared" si="0"/>
        <v>3</v>
      </c>
      <c r="D12" s="15"/>
      <c r="E12" s="15">
        <f t="shared" si="1"/>
        <v>0</v>
      </c>
      <c r="G12" s="9"/>
      <c r="H12" s="16">
        <f t="shared" si="30"/>
        <v>6</v>
      </c>
      <c r="I12" s="15">
        <f t="shared" si="2"/>
        <v>4</v>
      </c>
      <c r="J12" s="15"/>
      <c r="K12" s="15">
        <f t="shared" si="3"/>
        <v>0</v>
      </c>
      <c r="M12" s="9"/>
      <c r="N12" s="16">
        <f t="shared" si="31"/>
        <v>15</v>
      </c>
      <c r="O12" s="15">
        <f t="shared" si="4"/>
        <v>3</v>
      </c>
      <c r="P12" s="15"/>
      <c r="Q12" s="15">
        <f t="shared" si="5"/>
        <v>0</v>
      </c>
      <c r="R12" s="2"/>
      <c r="S12" s="9"/>
      <c r="T12" s="16">
        <f t="shared" si="32"/>
        <v>15</v>
      </c>
      <c r="U12" s="15">
        <f t="shared" si="6"/>
        <v>3</v>
      </c>
      <c r="V12" s="15"/>
      <c r="W12" s="15">
        <f t="shared" si="7"/>
        <v>0</v>
      </c>
      <c r="Y12" s="9"/>
      <c r="Z12" s="16">
        <f t="shared" si="33"/>
        <v>6</v>
      </c>
      <c r="AA12" s="15">
        <f t="shared" si="8"/>
        <v>4</v>
      </c>
      <c r="AB12" s="15"/>
      <c r="AC12" s="15">
        <f t="shared" si="9"/>
        <v>0</v>
      </c>
      <c r="AE12" s="9"/>
      <c r="AF12" s="16">
        <f t="shared" si="34"/>
        <v>15</v>
      </c>
      <c r="AG12" s="15">
        <f t="shared" si="10"/>
        <v>3</v>
      </c>
      <c r="AH12" s="15"/>
      <c r="AI12" s="15">
        <f t="shared" si="11"/>
        <v>0</v>
      </c>
      <c r="AK12" s="9"/>
      <c r="AL12" s="16">
        <f t="shared" si="35"/>
        <v>6</v>
      </c>
      <c r="AM12" s="15">
        <f t="shared" si="12"/>
        <v>4</v>
      </c>
      <c r="AN12" s="15"/>
      <c r="AO12" s="15">
        <f t="shared" si="13"/>
        <v>0</v>
      </c>
      <c r="AQ12" s="9"/>
      <c r="AR12" s="16">
        <f t="shared" si="36"/>
        <v>15</v>
      </c>
      <c r="AS12" s="15">
        <f t="shared" si="14"/>
        <v>3</v>
      </c>
      <c r="AT12" s="15"/>
      <c r="AU12" s="15">
        <f t="shared" si="15"/>
        <v>0</v>
      </c>
      <c r="AW12" s="9"/>
      <c r="AX12" s="16">
        <f t="shared" si="37"/>
        <v>15</v>
      </c>
      <c r="AY12" s="15">
        <f t="shared" si="16"/>
        <v>3</v>
      </c>
      <c r="AZ12" s="15"/>
      <c r="BA12" s="15">
        <f t="shared" si="17"/>
        <v>0</v>
      </c>
      <c r="BC12" s="9"/>
      <c r="BD12" s="16">
        <f t="shared" si="38"/>
        <v>6</v>
      </c>
      <c r="BE12" s="15">
        <f t="shared" si="18"/>
        <v>4</v>
      </c>
      <c r="BF12" s="15"/>
      <c r="BG12" s="15">
        <f t="shared" si="19"/>
        <v>0</v>
      </c>
      <c r="BI12" s="9"/>
      <c r="BJ12" s="16">
        <f t="shared" si="39"/>
        <v>15</v>
      </c>
      <c r="BK12" s="15">
        <f t="shared" si="20"/>
        <v>3</v>
      </c>
      <c r="BL12" s="15"/>
      <c r="BM12" s="15">
        <f t="shared" si="21"/>
        <v>0</v>
      </c>
      <c r="BO12" s="9"/>
      <c r="BP12" s="16">
        <f t="shared" si="40"/>
        <v>6</v>
      </c>
      <c r="BQ12" s="15">
        <f t="shared" si="22"/>
        <v>4</v>
      </c>
      <c r="BR12" s="15"/>
      <c r="BS12" s="15">
        <f t="shared" si="23"/>
        <v>0</v>
      </c>
      <c r="BU12" s="9"/>
      <c r="BV12" s="16">
        <f t="shared" si="41"/>
        <v>15</v>
      </c>
      <c r="BW12" s="15">
        <f t="shared" si="24"/>
        <v>3</v>
      </c>
      <c r="BX12" s="15"/>
      <c r="BY12" s="15">
        <f t="shared" si="25"/>
        <v>0</v>
      </c>
      <c r="CA12" s="9"/>
      <c r="CB12" s="16">
        <f t="shared" si="42"/>
        <v>6</v>
      </c>
      <c r="CC12" s="15">
        <f t="shared" si="26"/>
        <v>4</v>
      </c>
      <c r="CD12" s="15"/>
      <c r="CE12" s="15">
        <f t="shared" si="27"/>
        <v>0</v>
      </c>
      <c r="CG12" s="9"/>
      <c r="CH12" s="16">
        <f t="shared" si="43"/>
        <v>15</v>
      </c>
      <c r="CI12" s="15">
        <f t="shared" si="28"/>
        <v>3</v>
      </c>
      <c r="CJ12" s="15"/>
      <c r="CK12" s="15">
        <f t="shared" si="29"/>
        <v>0</v>
      </c>
      <c r="CM12" s="9"/>
      <c r="CN12" s="40"/>
    </row>
    <row r="13" spans="1:92" x14ac:dyDescent="0.2">
      <c r="A13" s="9"/>
      <c r="B13" s="16">
        <f t="shared" si="44"/>
        <v>16</v>
      </c>
      <c r="C13" s="15">
        <f t="shared" si="0"/>
        <v>5</v>
      </c>
      <c r="D13" s="15"/>
      <c r="E13" s="15">
        <f t="shared" si="1"/>
        <v>0</v>
      </c>
      <c r="G13" s="9"/>
      <c r="H13" s="16">
        <f t="shared" si="30"/>
        <v>7</v>
      </c>
      <c r="I13" s="15">
        <f t="shared" si="2"/>
        <v>4</v>
      </c>
      <c r="J13" s="15"/>
      <c r="K13" s="15">
        <f t="shared" si="3"/>
        <v>0</v>
      </c>
      <c r="M13" s="9"/>
      <c r="N13" s="16">
        <f t="shared" si="31"/>
        <v>16</v>
      </c>
      <c r="O13" s="15">
        <f t="shared" si="4"/>
        <v>5</v>
      </c>
      <c r="P13" s="15"/>
      <c r="Q13" s="15">
        <f t="shared" si="5"/>
        <v>0</v>
      </c>
      <c r="R13" s="2"/>
      <c r="S13" s="9"/>
      <c r="T13" s="16">
        <f t="shared" si="32"/>
        <v>16</v>
      </c>
      <c r="U13" s="15">
        <f t="shared" si="6"/>
        <v>5</v>
      </c>
      <c r="V13" s="15"/>
      <c r="W13" s="15">
        <f t="shared" si="7"/>
        <v>0</v>
      </c>
      <c r="Y13" s="9"/>
      <c r="Z13" s="16">
        <f t="shared" si="33"/>
        <v>7</v>
      </c>
      <c r="AA13" s="15">
        <f t="shared" si="8"/>
        <v>4</v>
      </c>
      <c r="AB13" s="15"/>
      <c r="AC13" s="15">
        <f t="shared" si="9"/>
        <v>0</v>
      </c>
      <c r="AE13" s="9"/>
      <c r="AF13" s="16">
        <f t="shared" si="34"/>
        <v>16</v>
      </c>
      <c r="AG13" s="15">
        <f t="shared" si="10"/>
        <v>5</v>
      </c>
      <c r="AH13" s="15"/>
      <c r="AI13" s="15">
        <f t="shared" si="11"/>
        <v>0</v>
      </c>
      <c r="AK13" s="9"/>
      <c r="AL13" s="16">
        <f t="shared" si="35"/>
        <v>7</v>
      </c>
      <c r="AM13" s="15">
        <f t="shared" si="12"/>
        <v>4</v>
      </c>
      <c r="AN13" s="15"/>
      <c r="AO13" s="15">
        <f t="shared" si="13"/>
        <v>0</v>
      </c>
      <c r="AQ13" s="9"/>
      <c r="AR13" s="16">
        <f t="shared" si="36"/>
        <v>16</v>
      </c>
      <c r="AS13" s="15">
        <f t="shared" si="14"/>
        <v>5</v>
      </c>
      <c r="AT13" s="15"/>
      <c r="AU13" s="15">
        <f t="shared" si="15"/>
        <v>0</v>
      </c>
      <c r="AW13" s="9"/>
      <c r="AX13" s="16">
        <f t="shared" si="37"/>
        <v>16</v>
      </c>
      <c r="AY13" s="15">
        <f t="shared" si="16"/>
        <v>5</v>
      </c>
      <c r="AZ13" s="15"/>
      <c r="BA13" s="15">
        <f t="shared" si="17"/>
        <v>0</v>
      </c>
      <c r="BC13" s="9"/>
      <c r="BD13" s="16">
        <f t="shared" si="38"/>
        <v>7</v>
      </c>
      <c r="BE13" s="15">
        <f t="shared" si="18"/>
        <v>4</v>
      </c>
      <c r="BF13" s="15"/>
      <c r="BG13" s="15">
        <f t="shared" si="19"/>
        <v>0</v>
      </c>
      <c r="BI13" s="9"/>
      <c r="BJ13" s="16">
        <f t="shared" si="39"/>
        <v>16</v>
      </c>
      <c r="BK13" s="15">
        <f t="shared" si="20"/>
        <v>5</v>
      </c>
      <c r="BL13" s="15"/>
      <c r="BM13" s="15">
        <f t="shared" si="21"/>
        <v>0</v>
      </c>
      <c r="BO13" s="9"/>
      <c r="BP13" s="16">
        <f t="shared" si="40"/>
        <v>7</v>
      </c>
      <c r="BQ13" s="15">
        <f t="shared" si="22"/>
        <v>4</v>
      </c>
      <c r="BR13" s="15"/>
      <c r="BS13" s="15">
        <f t="shared" si="23"/>
        <v>0</v>
      </c>
      <c r="BU13" s="9"/>
      <c r="BV13" s="16">
        <f t="shared" si="41"/>
        <v>16</v>
      </c>
      <c r="BW13" s="15">
        <f t="shared" si="24"/>
        <v>5</v>
      </c>
      <c r="BX13" s="15"/>
      <c r="BY13" s="15">
        <f t="shared" si="25"/>
        <v>0</v>
      </c>
      <c r="CA13" s="9"/>
      <c r="CB13" s="16">
        <f t="shared" si="42"/>
        <v>7</v>
      </c>
      <c r="CC13" s="15">
        <f t="shared" si="26"/>
        <v>4</v>
      </c>
      <c r="CD13" s="15"/>
      <c r="CE13" s="15">
        <f t="shared" si="27"/>
        <v>0</v>
      </c>
      <c r="CG13" s="9"/>
      <c r="CH13" s="16">
        <f t="shared" si="43"/>
        <v>16</v>
      </c>
      <c r="CI13" s="15">
        <f t="shared" si="28"/>
        <v>5</v>
      </c>
      <c r="CJ13" s="15"/>
      <c r="CK13" s="15">
        <f t="shared" si="29"/>
        <v>0</v>
      </c>
      <c r="CM13" s="9"/>
      <c r="CN13" s="40"/>
    </row>
    <row r="14" spans="1:92" x14ac:dyDescent="0.2">
      <c r="A14" s="9"/>
      <c r="B14" s="16">
        <f t="shared" si="44"/>
        <v>17</v>
      </c>
      <c r="C14" s="15">
        <f t="shared" si="0"/>
        <v>4</v>
      </c>
      <c r="D14" s="15"/>
      <c r="E14" s="15">
        <f t="shared" si="1"/>
        <v>0</v>
      </c>
      <c r="G14" s="9"/>
      <c r="H14" s="16">
        <f t="shared" si="30"/>
        <v>8</v>
      </c>
      <c r="I14" s="15">
        <f t="shared" si="2"/>
        <v>3</v>
      </c>
      <c r="J14" s="15"/>
      <c r="K14" s="15">
        <f t="shared" si="3"/>
        <v>0</v>
      </c>
      <c r="M14" s="9"/>
      <c r="N14" s="16">
        <f t="shared" si="31"/>
        <v>17</v>
      </c>
      <c r="O14" s="15">
        <f t="shared" si="4"/>
        <v>4</v>
      </c>
      <c r="P14" s="15"/>
      <c r="Q14" s="15">
        <f t="shared" si="5"/>
        <v>0</v>
      </c>
      <c r="R14" s="2"/>
      <c r="S14" s="9"/>
      <c r="T14" s="16">
        <f t="shared" si="32"/>
        <v>17</v>
      </c>
      <c r="U14" s="15">
        <f t="shared" si="6"/>
        <v>4</v>
      </c>
      <c r="V14" s="15"/>
      <c r="W14" s="15">
        <f t="shared" si="7"/>
        <v>0</v>
      </c>
      <c r="Y14" s="9"/>
      <c r="Z14" s="16">
        <f t="shared" si="33"/>
        <v>8</v>
      </c>
      <c r="AA14" s="15">
        <f t="shared" si="8"/>
        <v>3</v>
      </c>
      <c r="AB14" s="15"/>
      <c r="AC14" s="15">
        <f t="shared" si="9"/>
        <v>0</v>
      </c>
      <c r="AE14" s="9"/>
      <c r="AF14" s="16">
        <f t="shared" si="34"/>
        <v>17</v>
      </c>
      <c r="AG14" s="15">
        <f t="shared" si="10"/>
        <v>4</v>
      </c>
      <c r="AH14" s="15"/>
      <c r="AI14" s="15">
        <f t="shared" si="11"/>
        <v>0</v>
      </c>
      <c r="AK14" s="9"/>
      <c r="AL14" s="16">
        <f t="shared" si="35"/>
        <v>8</v>
      </c>
      <c r="AM14" s="15">
        <f t="shared" si="12"/>
        <v>3</v>
      </c>
      <c r="AN14" s="15"/>
      <c r="AO14" s="15">
        <f t="shared" si="13"/>
        <v>0</v>
      </c>
      <c r="AQ14" s="9"/>
      <c r="AR14" s="16">
        <f t="shared" si="36"/>
        <v>17</v>
      </c>
      <c r="AS14" s="15">
        <f t="shared" si="14"/>
        <v>4</v>
      </c>
      <c r="AT14" s="15"/>
      <c r="AU14" s="15">
        <f t="shared" si="15"/>
        <v>0</v>
      </c>
      <c r="AW14" s="9"/>
      <c r="AX14" s="16">
        <f t="shared" si="37"/>
        <v>17</v>
      </c>
      <c r="AY14" s="15">
        <f t="shared" si="16"/>
        <v>4</v>
      </c>
      <c r="AZ14" s="15"/>
      <c r="BA14" s="15">
        <f t="shared" si="17"/>
        <v>0</v>
      </c>
      <c r="BC14" s="9"/>
      <c r="BD14" s="16">
        <f t="shared" si="38"/>
        <v>8</v>
      </c>
      <c r="BE14" s="15">
        <f t="shared" si="18"/>
        <v>3</v>
      </c>
      <c r="BF14" s="15"/>
      <c r="BG14" s="15">
        <f t="shared" si="19"/>
        <v>0</v>
      </c>
      <c r="BI14" s="9"/>
      <c r="BJ14" s="16">
        <f t="shared" si="39"/>
        <v>17</v>
      </c>
      <c r="BK14" s="15">
        <f t="shared" si="20"/>
        <v>4</v>
      </c>
      <c r="BL14" s="15"/>
      <c r="BM14" s="15">
        <f t="shared" si="21"/>
        <v>0</v>
      </c>
      <c r="BO14" s="9"/>
      <c r="BP14" s="16">
        <f t="shared" si="40"/>
        <v>8</v>
      </c>
      <c r="BQ14" s="15">
        <f t="shared" si="22"/>
        <v>3</v>
      </c>
      <c r="BR14" s="15"/>
      <c r="BS14" s="15">
        <f t="shared" si="23"/>
        <v>0</v>
      </c>
      <c r="BU14" s="9"/>
      <c r="BV14" s="16">
        <f t="shared" si="41"/>
        <v>17</v>
      </c>
      <c r="BW14" s="15">
        <f t="shared" si="24"/>
        <v>4</v>
      </c>
      <c r="BX14" s="15"/>
      <c r="BY14" s="15">
        <f t="shared" si="25"/>
        <v>0</v>
      </c>
      <c r="CA14" s="9"/>
      <c r="CB14" s="16">
        <f t="shared" si="42"/>
        <v>8</v>
      </c>
      <c r="CC14" s="15">
        <f t="shared" si="26"/>
        <v>3</v>
      </c>
      <c r="CD14" s="15"/>
      <c r="CE14" s="15">
        <f t="shared" si="27"/>
        <v>0</v>
      </c>
      <c r="CG14" s="9"/>
      <c r="CH14" s="16">
        <f t="shared" si="43"/>
        <v>17</v>
      </c>
      <c r="CI14" s="15">
        <f t="shared" si="28"/>
        <v>4</v>
      </c>
      <c r="CJ14" s="15"/>
      <c r="CK14" s="15">
        <f t="shared" si="29"/>
        <v>0</v>
      </c>
      <c r="CM14" s="9"/>
      <c r="CN14" s="40"/>
    </row>
    <row r="15" spans="1:92" x14ac:dyDescent="0.2">
      <c r="A15" s="9"/>
      <c r="B15" s="16">
        <f t="shared" si="44"/>
        <v>18</v>
      </c>
      <c r="C15" s="15">
        <f t="shared" si="0"/>
        <v>5</v>
      </c>
      <c r="D15" s="15"/>
      <c r="E15" s="15">
        <f t="shared" si="1"/>
        <v>0</v>
      </c>
      <c r="G15" s="9"/>
      <c r="H15" s="16">
        <f t="shared" si="30"/>
        <v>9</v>
      </c>
      <c r="I15" s="15">
        <f t="shared" si="2"/>
        <v>5</v>
      </c>
      <c r="J15" s="15"/>
      <c r="K15" s="15">
        <f t="shared" si="3"/>
        <v>0</v>
      </c>
      <c r="M15" s="9"/>
      <c r="N15" s="16">
        <f t="shared" si="31"/>
        <v>18</v>
      </c>
      <c r="O15" s="15">
        <f t="shared" si="4"/>
        <v>5</v>
      </c>
      <c r="P15" s="15"/>
      <c r="Q15" s="15">
        <f t="shared" si="5"/>
        <v>0</v>
      </c>
      <c r="R15" s="2"/>
      <c r="S15" s="9"/>
      <c r="T15" s="16">
        <f t="shared" si="32"/>
        <v>18</v>
      </c>
      <c r="U15" s="15">
        <f t="shared" si="6"/>
        <v>5</v>
      </c>
      <c r="V15" s="15"/>
      <c r="W15" s="15">
        <f t="shared" si="7"/>
        <v>0</v>
      </c>
      <c r="Y15" s="9"/>
      <c r="Z15" s="16">
        <f t="shared" si="33"/>
        <v>9</v>
      </c>
      <c r="AA15" s="15">
        <f t="shared" si="8"/>
        <v>5</v>
      </c>
      <c r="AB15" s="15"/>
      <c r="AC15" s="15">
        <f t="shared" si="9"/>
        <v>0</v>
      </c>
      <c r="AE15" s="9"/>
      <c r="AF15" s="16">
        <f t="shared" si="34"/>
        <v>18</v>
      </c>
      <c r="AG15" s="15">
        <f t="shared" si="10"/>
        <v>5</v>
      </c>
      <c r="AH15" s="15"/>
      <c r="AI15" s="15">
        <f t="shared" si="11"/>
        <v>0</v>
      </c>
      <c r="AK15" s="9"/>
      <c r="AL15" s="16">
        <f t="shared" si="35"/>
        <v>9</v>
      </c>
      <c r="AM15" s="15">
        <f t="shared" si="12"/>
        <v>5</v>
      </c>
      <c r="AN15" s="15"/>
      <c r="AO15" s="15">
        <f t="shared" si="13"/>
        <v>0</v>
      </c>
      <c r="AQ15" s="9"/>
      <c r="AR15" s="16">
        <f t="shared" si="36"/>
        <v>18</v>
      </c>
      <c r="AS15" s="15">
        <f t="shared" si="14"/>
        <v>5</v>
      </c>
      <c r="AT15" s="15"/>
      <c r="AU15" s="15">
        <f t="shared" si="15"/>
        <v>0</v>
      </c>
      <c r="AW15" s="9"/>
      <c r="AX15" s="16">
        <f t="shared" si="37"/>
        <v>18</v>
      </c>
      <c r="AY15" s="15">
        <f t="shared" si="16"/>
        <v>5</v>
      </c>
      <c r="AZ15" s="15"/>
      <c r="BA15" s="15">
        <f t="shared" si="17"/>
        <v>0</v>
      </c>
      <c r="BC15" s="9"/>
      <c r="BD15" s="16">
        <f t="shared" si="38"/>
        <v>9</v>
      </c>
      <c r="BE15" s="15">
        <f t="shared" si="18"/>
        <v>5</v>
      </c>
      <c r="BF15" s="15"/>
      <c r="BG15" s="15">
        <f t="shared" si="19"/>
        <v>0</v>
      </c>
      <c r="BI15" s="9"/>
      <c r="BJ15" s="16">
        <f t="shared" si="39"/>
        <v>18</v>
      </c>
      <c r="BK15" s="15">
        <f t="shared" si="20"/>
        <v>5</v>
      </c>
      <c r="BL15" s="15"/>
      <c r="BM15" s="15">
        <f t="shared" si="21"/>
        <v>0</v>
      </c>
      <c r="BO15" s="9"/>
      <c r="BP15" s="16">
        <f t="shared" si="40"/>
        <v>9</v>
      </c>
      <c r="BQ15" s="15">
        <f t="shared" si="22"/>
        <v>5</v>
      </c>
      <c r="BR15" s="15"/>
      <c r="BS15" s="15">
        <f t="shared" si="23"/>
        <v>0</v>
      </c>
      <c r="BU15" s="9"/>
      <c r="BV15" s="16">
        <f t="shared" si="41"/>
        <v>18</v>
      </c>
      <c r="BW15" s="15">
        <f t="shared" si="24"/>
        <v>5</v>
      </c>
      <c r="BX15" s="15"/>
      <c r="BY15" s="15">
        <f t="shared" si="25"/>
        <v>0</v>
      </c>
      <c r="CA15" s="9"/>
      <c r="CB15" s="16">
        <f t="shared" si="42"/>
        <v>9</v>
      </c>
      <c r="CC15" s="15">
        <f t="shared" si="26"/>
        <v>5</v>
      </c>
      <c r="CD15" s="15"/>
      <c r="CE15" s="15">
        <f t="shared" si="27"/>
        <v>0</v>
      </c>
      <c r="CG15" s="9"/>
      <c r="CH15" s="16">
        <f t="shared" si="43"/>
        <v>18</v>
      </c>
      <c r="CI15" s="15">
        <f t="shared" si="28"/>
        <v>5</v>
      </c>
      <c r="CJ15" s="15"/>
      <c r="CK15" s="15">
        <f t="shared" si="29"/>
        <v>0</v>
      </c>
      <c r="CM15" s="9"/>
      <c r="CN15" s="40"/>
    </row>
    <row r="16" spans="1:92" x14ac:dyDescent="0.2">
      <c r="A16" s="9"/>
      <c r="B16" s="10" t="s">
        <v>38</v>
      </c>
      <c r="C16" s="15">
        <f>SUM(C7:C15)</f>
        <v>36</v>
      </c>
      <c r="D16" s="15">
        <f>SUM(D7:D15)</f>
        <v>0</v>
      </c>
      <c r="E16" s="15">
        <f>SUM(E7:E15)</f>
        <v>0</v>
      </c>
      <c r="G16" s="9"/>
      <c r="H16" s="10" t="s">
        <v>38</v>
      </c>
      <c r="I16" s="15">
        <f>SUM(I7:I15)</f>
        <v>35</v>
      </c>
      <c r="J16" s="15">
        <f>SUM(J7:J15)</f>
        <v>0</v>
      </c>
      <c r="K16" s="15">
        <f>SUM(K7:K15)</f>
        <v>0</v>
      </c>
      <c r="L16" s="2">
        <f>SUM(L7:L15)</f>
        <v>0</v>
      </c>
      <c r="M16" s="9"/>
      <c r="N16" s="10" t="s">
        <v>38</v>
      </c>
      <c r="O16" s="15">
        <f>SUM(O7:O15)</f>
        <v>36</v>
      </c>
      <c r="P16" s="15">
        <f>SUM(P7:P15)</f>
        <v>0</v>
      </c>
      <c r="Q16" s="15">
        <f>SUM(Q7:Q15)</f>
        <v>0</v>
      </c>
      <c r="R16" s="2">
        <f>SUM(R7:R15)</f>
        <v>0</v>
      </c>
      <c r="S16" s="9"/>
      <c r="T16" s="10" t="s">
        <v>38</v>
      </c>
      <c r="U16" s="15">
        <f>SUM(U7:U15)</f>
        <v>36</v>
      </c>
      <c r="V16" s="15">
        <f>SUM(V7:V15)</f>
        <v>0</v>
      </c>
      <c r="W16" s="15">
        <f>SUM(W7:W15)</f>
        <v>0</v>
      </c>
      <c r="X16" s="2">
        <f>SUM(X7:X15)</f>
        <v>0</v>
      </c>
      <c r="Y16" s="9"/>
      <c r="Z16" s="10" t="s">
        <v>38</v>
      </c>
      <c r="AA16" s="15">
        <f>SUM(AA7:AA15)</f>
        <v>35</v>
      </c>
      <c r="AB16" s="15">
        <f>SUM(AB7:AB15)</f>
        <v>0</v>
      </c>
      <c r="AC16" s="15">
        <f>SUM(AC7:AC15)</f>
        <v>0</v>
      </c>
      <c r="AD16" s="2">
        <f>SUM(AD7:AD15)</f>
        <v>0</v>
      </c>
      <c r="AE16" s="9"/>
      <c r="AF16" s="10" t="s">
        <v>38</v>
      </c>
      <c r="AG16" s="15">
        <f>SUM(AG7:AG15)</f>
        <v>36</v>
      </c>
      <c r="AH16" s="15">
        <f>SUM(AH7:AH15)</f>
        <v>0</v>
      </c>
      <c r="AI16" s="15">
        <f>SUM(AI7:AI15)</f>
        <v>0</v>
      </c>
      <c r="AJ16" s="2">
        <f>SUM(AJ7:AJ15)</f>
        <v>0</v>
      </c>
      <c r="AK16" s="9"/>
      <c r="AL16" s="10" t="s">
        <v>38</v>
      </c>
      <c r="AM16" s="15">
        <f>SUM(AM7:AM15)</f>
        <v>35</v>
      </c>
      <c r="AN16" s="15">
        <f>SUM(AN7:AN15)</f>
        <v>0</v>
      </c>
      <c r="AO16" s="15">
        <f>SUM(AO7:AO15)</f>
        <v>0</v>
      </c>
      <c r="AP16" s="2">
        <f>SUM(AP7:AP15)</f>
        <v>0</v>
      </c>
      <c r="AQ16" s="9"/>
      <c r="AR16" s="10" t="s">
        <v>38</v>
      </c>
      <c r="AS16" s="15">
        <f>SUM(AS7:AS15)</f>
        <v>36</v>
      </c>
      <c r="AT16" s="15">
        <f>SUM(AT7:AT15)</f>
        <v>0</v>
      </c>
      <c r="AU16" s="15">
        <f>SUM(AU7:AU15)</f>
        <v>0</v>
      </c>
      <c r="AV16" s="2">
        <f>SUM(AV7:AV15)</f>
        <v>0</v>
      </c>
      <c r="AW16" s="9"/>
      <c r="AX16" s="10" t="s">
        <v>38</v>
      </c>
      <c r="AY16" s="15">
        <f>SUM(AY7:AY15)</f>
        <v>36</v>
      </c>
      <c r="AZ16" s="15">
        <f>SUM(AZ7:AZ15)</f>
        <v>0</v>
      </c>
      <c r="BA16" s="15">
        <f>SUM(BA7:BA15)</f>
        <v>0</v>
      </c>
      <c r="BB16" s="2">
        <f>SUM(BB7:BB15)</f>
        <v>0</v>
      </c>
      <c r="BC16" s="9"/>
      <c r="BD16" s="10" t="s">
        <v>38</v>
      </c>
      <c r="BE16" s="15">
        <f>SUM(BE7:BE15)</f>
        <v>35</v>
      </c>
      <c r="BF16" s="15">
        <f>SUM(BF7:BF15)</f>
        <v>0</v>
      </c>
      <c r="BG16" s="15">
        <f>SUM(BG7:BG15)</f>
        <v>0</v>
      </c>
      <c r="BH16" s="2">
        <f>SUM(BH7:BH15)</f>
        <v>0</v>
      </c>
      <c r="BI16" s="9"/>
      <c r="BJ16" s="10" t="s">
        <v>38</v>
      </c>
      <c r="BK16" s="15">
        <f>SUM(BK7:BK15)</f>
        <v>36</v>
      </c>
      <c r="BL16" s="15">
        <f>SUM(BL7:BL15)</f>
        <v>0</v>
      </c>
      <c r="BM16" s="15">
        <f>SUM(BM7:BM15)</f>
        <v>0</v>
      </c>
      <c r="BN16" s="2">
        <f>SUM(BN7:BN15)</f>
        <v>0</v>
      </c>
      <c r="BO16" s="9"/>
      <c r="BP16" s="10" t="s">
        <v>38</v>
      </c>
      <c r="BQ16" s="15">
        <f>SUM(BQ7:BQ15)</f>
        <v>35</v>
      </c>
      <c r="BR16" s="15">
        <f>SUM(BR7:BR15)</f>
        <v>0</v>
      </c>
      <c r="BS16" s="15">
        <f>SUM(BS7:BS15)</f>
        <v>0</v>
      </c>
      <c r="BT16" s="2">
        <f>SUM(BT7:BT15)</f>
        <v>0</v>
      </c>
      <c r="BU16" s="9"/>
      <c r="BV16" s="10" t="s">
        <v>38</v>
      </c>
      <c r="BW16" s="15">
        <f>SUM(BW7:BW15)</f>
        <v>36</v>
      </c>
      <c r="BX16" s="15">
        <f>SUM(BX7:BX15)</f>
        <v>0</v>
      </c>
      <c r="BY16" s="15">
        <f>SUM(BY7:BY15)</f>
        <v>0</v>
      </c>
      <c r="BZ16" s="2">
        <f>SUM(BZ7:BZ15)</f>
        <v>0</v>
      </c>
      <c r="CA16" s="9"/>
      <c r="CB16" s="10" t="s">
        <v>38</v>
      </c>
      <c r="CC16" s="15">
        <f>SUM(CC7:CC15)</f>
        <v>35</v>
      </c>
      <c r="CD16" s="15">
        <f>SUM(CD7:CD15)</f>
        <v>0</v>
      </c>
      <c r="CE16" s="15">
        <f>SUM(CE7:CE15)</f>
        <v>0</v>
      </c>
      <c r="CF16" s="2">
        <f>SUM(CF7:CF15)</f>
        <v>0</v>
      </c>
      <c r="CG16" s="9"/>
      <c r="CH16" s="10" t="s">
        <v>38</v>
      </c>
      <c r="CI16" s="15">
        <f>SUM(CI7:CI15)</f>
        <v>36</v>
      </c>
      <c r="CJ16" s="15">
        <f>SUM(CJ7:CJ15)</f>
        <v>0</v>
      </c>
      <c r="CK16" s="15">
        <f>SUM(CK7:CK15)</f>
        <v>0</v>
      </c>
      <c r="CL16" s="2">
        <f>SUM(CL7:CL15)</f>
        <v>0</v>
      </c>
      <c r="CM16" s="9"/>
      <c r="CN16" s="40"/>
    </row>
    <row r="17" spans="1:91" x14ac:dyDescent="0.2">
      <c r="A17" s="9"/>
      <c r="G17" s="9"/>
      <c r="M17" s="9"/>
      <c r="S17" s="9"/>
      <c r="Y17" s="9"/>
      <c r="AE17" s="9"/>
      <c r="AK17" s="9"/>
      <c r="AQ17" s="9"/>
      <c r="AW17" s="9"/>
      <c r="BC17" s="9"/>
      <c r="BI17" s="9"/>
      <c r="BO17" s="9"/>
      <c r="BU17" s="9"/>
      <c r="CA17" s="9"/>
      <c r="CG17" s="9"/>
      <c r="CM17" s="9"/>
    </row>
    <row r="18" spans="1:91" x14ac:dyDescent="0.2">
      <c r="A18" s="9"/>
      <c r="E18" t="s">
        <v>113</v>
      </c>
      <c r="G18" s="9"/>
      <c r="K18" t="s">
        <v>113</v>
      </c>
      <c r="L18" s="2">
        <v>0</v>
      </c>
      <c r="M18" s="9"/>
      <c r="Q18" t="s">
        <v>113</v>
      </c>
      <c r="R18" s="38">
        <v>0</v>
      </c>
      <c r="S18" s="9"/>
      <c r="W18" t="s">
        <v>113</v>
      </c>
      <c r="Y18" s="9"/>
      <c r="AC18" t="s">
        <v>113</v>
      </c>
      <c r="AE18" s="9"/>
      <c r="AI18" t="s">
        <v>113</v>
      </c>
      <c r="AK18" s="9"/>
      <c r="AO18" t="s">
        <v>113</v>
      </c>
      <c r="AQ18" s="9"/>
      <c r="AU18" t="s">
        <v>113</v>
      </c>
      <c r="AW18" s="9"/>
      <c r="BA18" t="s">
        <v>113</v>
      </c>
      <c r="BC18" s="9"/>
      <c r="BG18" t="s">
        <v>113</v>
      </c>
      <c r="BI18" s="9"/>
      <c r="BM18" t="s">
        <v>113</v>
      </c>
      <c r="BO18" s="9"/>
      <c r="BS18" t="s">
        <v>113</v>
      </c>
      <c r="BU18" s="9"/>
      <c r="BY18" t="s">
        <v>113</v>
      </c>
      <c r="CA18" s="9"/>
      <c r="CE18" t="s">
        <v>113</v>
      </c>
      <c r="CG18" s="9"/>
      <c r="CK18" t="s">
        <v>113</v>
      </c>
      <c r="CM18" s="9"/>
    </row>
    <row r="19" spans="1:91" x14ac:dyDescent="0.2">
      <c r="A19" s="9"/>
      <c r="G19" s="9"/>
      <c r="I19" s="34"/>
      <c r="M19" s="9"/>
      <c r="R19" s="15"/>
      <c r="S19" s="9"/>
      <c r="Y19" s="9"/>
      <c r="AE19" s="9"/>
      <c r="AK19" s="9"/>
      <c r="AQ19" s="9"/>
      <c r="AW19" s="9"/>
      <c r="BC19" s="9"/>
      <c r="BI19" s="9"/>
      <c r="BO19" s="9"/>
      <c r="BU19" s="9"/>
      <c r="CA19" s="9"/>
      <c r="CG19" s="9"/>
      <c r="CM19" s="9"/>
    </row>
    <row r="20" spans="1:91" x14ac:dyDescent="0.2">
      <c r="A20" s="9"/>
      <c r="E20" t="s">
        <v>114</v>
      </c>
      <c r="F20" s="17">
        <f>SUM(F16:F19)</f>
        <v>0</v>
      </c>
      <c r="G20" s="9"/>
      <c r="K20" t="s">
        <v>114</v>
      </c>
      <c r="L20" s="17">
        <f>SUM(L16:L19)</f>
        <v>0</v>
      </c>
      <c r="M20" s="9"/>
      <c r="Q20" t="s">
        <v>114</v>
      </c>
      <c r="R20" s="17">
        <f>SUM(R16:R19)</f>
        <v>0</v>
      </c>
      <c r="S20" s="9"/>
      <c r="W20" t="s">
        <v>114</v>
      </c>
      <c r="X20" s="17">
        <f>SUM(X16:X19)</f>
        <v>0</v>
      </c>
      <c r="Y20" s="9"/>
      <c r="AC20" t="s">
        <v>114</v>
      </c>
      <c r="AD20" s="17">
        <f>SUM(AD16:AD19)</f>
        <v>0</v>
      </c>
      <c r="AE20" s="9"/>
      <c r="AI20" t="s">
        <v>114</v>
      </c>
      <c r="AJ20" s="17">
        <f>SUM(AJ16:AJ19)</f>
        <v>0</v>
      </c>
      <c r="AK20" s="9"/>
      <c r="AO20" t="s">
        <v>114</v>
      </c>
      <c r="AP20" s="17">
        <f>SUM(AP16:AP19)</f>
        <v>0</v>
      </c>
      <c r="AQ20" s="9"/>
      <c r="AU20" t="s">
        <v>114</v>
      </c>
      <c r="AV20" s="17">
        <f>SUM(AV16:AV19)</f>
        <v>0</v>
      </c>
      <c r="AW20" s="9"/>
      <c r="BA20" t="s">
        <v>114</v>
      </c>
      <c r="BB20" s="17">
        <f>SUM(BB16:BB19)</f>
        <v>0</v>
      </c>
      <c r="BC20" s="9"/>
      <c r="BG20" t="s">
        <v>114</v>
      </c>
      <c r="BH20" s="17">
        <f>SUM(BH16:BH19)</f>
        <v>0</v>
      </c>
      <c r="BI20" s="9"/>
      <c r="BM20" t="s">
        <v>114</v>
      </c>
      <c r="BN20" s="17">
        <f>SUM(BN16:BN19)</f>
        <v>0</v>
      </c>
      <c r="BO20" s="9"/>
      <c r="BS20" t="s">
        <v>114</v>
      </c>
      <c r="BT20" s="17">
        <f>SUM(BT16:BT19)</f>
        <v>0</v>
      </c>
      <c r="BU20" s="9"/>
      <c r="BY20" t="s">
        <v>114</v>
      </c>
      <c r="BZ20" s="17">
        <f>SUM(BZ16:BZ19)</f>
        <v>0</v>
      </c>
      <c r="CA20" s="9"/>
      <c r="CE20" t="s">
        <v>114</v>
      </c>
      <c r="CF20" s="17">
        <f>SUM(CF16:CF19)</f>
        <v>0</v>
      </c>
      <c r="CG20" s="9"/>
      <c r="CK20" t="s">
        <v>114</v>
      </c>
      <c r="CL20" s="17">
        <f>SUM(CL16:CL19)</f>
        <v>0</v>
      </c>
      <c r="CM20" s="9"/>
    </row>
    <row r="21" spans="1:91" x14ac:dyDescent="0.2">
      <c r="A21" s="9"/>
      <c r="G21" s="9"/>
      <c r="M21" s="9"/>
      <c r="S21" s="9"/>
      <c r="Y21" s="9"/>
      <c r="AE21" s="9"/>
      <c r="AK21" s="9"/>
      <c r="AQ21" s="9"/>
      <c r="AW21" s="9"/>
      <c r="BC21" s="9"/>
      <c r="BI21" s="9"/>
      <c r="BO21" s="9"/>
      <c r="BU21" s="9"/>
      <c r="CA21" s="9"/>
      <c r="CG21" s="9"/>
      <c r="CM21" s="9"/>
    </row>
    <row r="22" spans="1:91" x14ac:dyDescent="0.2">
      <c r="A22" s="9"/>
      <c r="E22" t="s">
        <v>56</v>
      </c>
      <c r="F22" s="2">
        <f>IF(D16=0,0,E16-C16)</f>
        <v>0</v>
      </c>
      <c r="G22" s="9"/>
      <c r="K22" t="s">
        <v>56</v>
      </c>
      <c r="L22" s="2">
        <f>IF(J16=0,0,K16-I16)</f>
        <v>0</v>
      </c>
      <c r="M22" s="9"/>
      <c r="Q22" t="s">
        <v>56</v>
      </c>
      <c r="R22" s="40">
        <f>IF(P16=0,0,Q16-O16)</f>
        <v>0</v>
      </c>
      <c r="S22" s="9"/>
      <c r="W22" t="s">
        <v>56</v>
      </c>
      <c r="X22" s="2">
        <f>IF(V16=0,0,W16-U16)</f>
        <v>0</v>
      </c>
      <c r="Y22" s="9"/>
      <c r="AC22" t="s">
        <v>56</v>
      </c>
      <c r="AD22" s="2">
        <f>IF(AB16=0,0,AC16-AA16)</f>
        <v>0</v>
      </c>
      <c r="AE22" s="9"/>
      <c r="AI22" t="s">
        <v>56</v>
      </c>
      <c r="AJ22" s="2">
        <f>IF(AH16=0,0,AI16-AG16)</f>
        <v>0</v>
      </c>
      <c r="AK22" s="9"/>
      <c r="AO22" t="s">
        <v>56</v>
      </c>
      <c r="AP22" s="2">
        <f>IF(AN16=0,0,AO16-AM16)</f>
        <v>0</v>
      </c>
      <c r="AQ22" s="9"/>
      <c r="AU22" t="s">
        <v>56</v>
      </c>
      <c r="AV22" s="2">
        <f>IF(AT16=0,0,AU16-AS16)</f>
        <v>0</v>
      </c>
      <c r="AW22" s="9"/>
      <c r="BA22" t="s">
        <v>56</v>
      </c>
      <c r="BB22" s="2">
        <f>IF(AZ16=0,0,BA16-AY16)</f>
        <v>0</v>
      </c>
      <c r="BC22" s="9"/>
      <c r="BG22" t="s">
        <v>56</v>
      </c>
      <c r="BH22" s="2">
        <f>IF(BF16=0,0,BG16-BE16)</f>
        <v>0</v>
      </c>
      <c r="BI22" s="9"/>
      <c r="BM22" t="s">
        <v>56</v>
      </c>
      <c r="BN22" s="2">
        <f>IF(BL16=0,0,BM16-BK16)</f>
        <v>0</v>
      </c>
      <c r="BO22" s="9"/>
      <c r="BS22" t="s">
        <v>56</v>
      </c>
      <c r="BT22" s="2">
        <f>IF(BR16=0,0,BS16-BQ16)</f>
        <v>0</v>
      </c>
      <c r="BU22" s="9"/>
      <c r="BY22" t="s">
        <v>56</v>
      </c>
      <c r="BZ22" s="2">
        <f>IF(BX16=0,0,BY16-BW16)</f>
        <v>0</v>
      </c>
      <c r="CA22" s="9"/>
      <c r="CE22" t="s">
        <v>56</v>
      </c>
      <c r="CF22" s="2">
        <f>IF(CD16=0,0,CE16-CC16)</f>
        <v>0</v>
      </c>
      <c r="CG22" s="9"/>
      <c r="CK22" t="s">
        <v>56</v>
      </c>
      <c r="CL22" s="2">
        <f>IF(CJ16=0,0,CK16-CI16)</f>
        <v>0</v>
      </c>
      <c r="CM22" s="9"/>
    </row>
    <row r="23" spans="1:91" x14ac:dyDescent="0.2">
      <c r="A23" s="9"/>
      <c r="B23" s="9"/>
      <c r="C23" s="9"/>
      <c r="D23" s="9"/>
      <c r="E23" s="9"/>
      <c r="F23" s="18"/>
      <c r="G23" s="9"/>
      <c r="H23" s="9"/>
      <c r="I23" s="9"/>
      <c r="J23" s="9"/>
      <c r="K23" s="9"/>
      <c r="L23" s="18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18"/>
      <c r="Y23" s="9"/>
      <c r="Z23" s="9"/>
      <c r="AA23" s="9"/>
      <c r="AB23" s="9"/>
      <c r="AC23" s="9"/>
      <c r="AD23" s="18"/>
      <c r="AE23" s="9"/>
      <c r="AF23" s="9"/>
      <c r="AG23" s="9"/>
      <c r="AH23" s="9"/>
      <c r="AI23" s="9"/>
      <c r="AJ23" s="18"/>
      <c r="AK23" s="9"/>
      <c r="AL23" s="9"/>
      <c r="AM23" s="9"/>
      <c r="AN23" s="9"/>
      <c r="AO23" s="9"/>
      <c r="AP23" s="18"/>
      <c r="AQ23" s="9"/>
      <c r="AR23" s="9"/>
      <c r="AS23" s="9"/>
      <c r="AT23" s="9"/>
      <c r="AU23" s="9"/>
      <c r="AV23" s="18"/>
      <c r="AW23" s="9"/>
      <c r="AX23" s="9"/>
      <c r="AY23" s="9"/>
      <c r="AZ23" s="9"/>
      <c r="BA23" s="9"/>
      <c r="BB23" s="18"/>
      <c r="BC23" s="9"/>
      <c r="BD23" s="9"/>
      <c r="BE23" s="9"/>
      <c r="BF23" s="9"/>
      <c r="BG23" s="9"/>
      <c r="BH23" s="18"/>
      <c r="BI23" s="9"/>
      <c r="BJ23" s="9"/>
      <c r="BK23" s="9"/>
      <c r="BL23" s="9"/>
      <c r="BM23" s="9"/>
      <c r="BN23" s="18"/>
      <c r="BO23" s="9"/>
      <c r="BP23" s="9"/>
      <c r="BQ23" s="9"/>
      <c r="BR23" s="9"/>
      <c r="BS23" s="9"/>
      <c r="BT23" s="18"/>
      <c r="BU23" s="9"/>
      <c r="BV23" s="9"/>
      <c r="BW23" s="9"/>
      <c r="BX23" s="9"/>
      <c r="BY23" s="9"/>
      <c r="BZ23" s="18"/>
      <c r="CA23" s="9"/>
      <c r="CB23" s="9"/>
      <c r="CC23" s="9"/>
      <c r="CD23" s="9"/>
      <c r="CE23" s="9"/>
      <c r="CF23" s="18"/>
      <c r="CG23" s="9"/>
      <c r="CH23" s="9"/>
      <c r="CI23" s="9"/>
      <c r="CJ23" s="9"/>
      <c r="CK23" s="9"/>
      <c r="CL23" s="18"/>
      <c r="CM23" s="9"/>
    </row>
    <row r="24" spans="1:91" x14ac:dyDescent="0.2">
      <c r="F24" s="19">
        <f>IF(D16&lt;&gt;0,IF(F16&gt;4.5,"W",IF(F16=4.5,"T",IF(F16&lt;4.5,"L"))),0)</f>
        <v>0</v>
      </c>
      <c r="L24" s="19">
        <f>IF(J16&lt;&gt;0,IF(L16&gt;4.5,"W",IF(L16=4.5,"T",IF(L16&lt;4.5,"L"))),0)</f>
        <v>0</v>
      </c>
      <c r="R24" s="19">
        <f>IF(P16&lt;&gt;0,IF(R16&gt;4.5,"W",IF(R16=4.5,"T",IF(R16&lt;4.5,"L"))),0)</f>
        <v>0</v>
      </c>
      <c r="X24" s="19">
        <f>IF(V16&lt;&gt;0,IF(X16&gt;4.5,"W",IF(X16=4.5,"T",IF(X16&lt;4.5,"L"))),0)</f>
        <v>0</v>
      </c>
      <c r="AD24" s="19">
        <f>IF(AB16&lt;&gt;0,IF(AD16&gt;4.5,"W",IF(AD16=4.5,"T",IF(AD16&lt;4.5,"L"))),0)</f>
        <v>0</v>
      </c>
      <c r="AJ24" s="19">
        <f>IF(AH16&lt;&gt;0,IF(AJ16&gt;4.5,"W",IF(AJ16=4.5,"T",IF(AJ16&lt;4.5,"L"))),0)</f>
        <v>0</v>
      </c>
      <c r="AP24" s="19">
        <f>IF(AN16&lt;&gt;0,IF(AP16&gt;4.5,"W",IF(AP16=4.5,"T",IF(AP16&lt;4.5,"L"))),0)</f>
        <v>0</v>
      </c>
      <c r="AV24" s="19">
        <f>IF(AT16&lt;&gt;0,IF(AV16&gt;4.5,"W",IF(AV16=4.5,"T",IF(AV16&lt;4.5,"L"))),0)</f>
        <v>0</v>
      </c>
      <c r="BB24" s="19">
        <f>IF(AZ16&lt;&gt;0,IF(BB16&gt;4.5,"W",IF(BB16=4.5,"T",IF(BB16&lt;4.5,"L"))),0)</f>
        <v>0</v>
      </c>
      <c r="BH24" s="19">
        <f>IF(BF16&lt;&gt;0,IF(BH16&gt;4.5,"W",IF(BH16=4.5,"T",IF(BH16&lt;4.5,"L"))),0)</f>
        <v>0</v>
      </c>
      <c r="BN24" s="19">
        <f>IF(BL16&lt;&gt;0,IF(BN16&gt;4.5,"W",IF(BN16=4.5,"T",IF(BN16&lt;4.5,"L"))),0)</f>
        <v>0</v>
      </c>
      <c r="BT24" s="19">
        <f>IF(BR16&lt;&gt;0,IF(BT16&gt;4.5,"W",IF(BT16=4.5,"T",IF(BT16&lt;4.5,"L"))),0)</f>
        <v>0</v>
      </c>
      <c r="BZ24" s="19">
        <f>IF(BX16&lt;&gt;0,IF(BZ16&gt;4.5,"W",IF(BZ16=4.5,"T",IF(BZ16&lt;4.5,"L"))),0)</f>
        <v>0</v>
      </c>
      <c r="CF24" s="19">
        <f>IF(CD16&lt;&gt;0,IF(CF16&gt;4.5,"W",IF(CF16=4.5,"T",IF(CF16&lt;4.5,"L"))),0)</f>
        <v>0</v>
      </c>
      <c r="CL24" s="19">
        <f>IF(CJ16&lt;&gt;0,IF(CL16&gt;4.5,"W",IF(CL16=4.5,"T",IF(CL16&lt;4.5,"L"))),0)</f>
        <v>0</v>
      </c>
    </row>
    <row r="25" spans="1:91" x14ac:dyDescent="0.2">
      <c r="A25" s="20"/>
      <c r="B25" s="20"/>
      <c r="C25" s="21"/>
      <c r="D25" s="21"/>
      <c r="E25" s="20"/>
      <c r="F25" s="21"/>
      <c r="G25" s="20"/>
      <c r="H25" s="20"/>
      <c r="I25" s="20"/>
      <c r="J25" s="20"/>
      <c r="K25" s="20"/>
      <c r="L25" s="21"/>
      <c r="M25" s="20"/>
    </row>
    <row r="26" spans="1:91" x14ac:dyDescent="0.2">
      <c r="A26" s="20"/>
      <c r="B26" s="22" t="s">
        <v>115</v>
      </c>
      <c r="C26" s="2"/>
      <c r="D26" s="2"/>
      <c r="G26" s="20"/>
      <c r="M26" s="20"/>
    </row>
    <row r="27" spans="1:91" x14ac:dyDescent="0.2">
      <c r="A27" s="20"/>
      <c r="C27" s="11"/>
      <c r="D27" s="11" t="s">
        <v>108</v>
      </c>
      <c r="E27" s="10"/>
      <c r="F27" s="11" t="s">
        <v>108</v>
      </c>
      <c r="G27" s="20"/>
      <c r="I27" s="10"/>
      <c r="J27" s="10" t="s">
        <v>116</v>
      </c>
      <c r="M27" s="20"/>
    </row>
    <row r="28" spans="1:91" x14ac:dyDescent="0.2">
      <c r="A28" s="20"/>
      <c r="C28" s="23" t="s">
        <v>5</v>
      </c>
      <c r="D28" s="23" t="s">
        <v>5</v>
      </c>
      <c r="E28" s="24" t="s">
        <v>4</v>
      </c>
      <c r="F28" s="23" t="s">
        <v>4</v>
      </c>
      <c r="G28" s="20"/>
      <c r="I28" s="24" t="s">
        <v>111</v>
      </c>
      <c r="J28" s="24" t="s">
        <v>117</v>
      </c>
      <c r="K28" s="239" t="s">
        <v>163</v>
      </c>
      <c r="L28" s="240" t="s">
        <v>164</v>
      </c>
      <c r="M28" s="20"/>
    </row>
    <row r="29" spans="1:91" x14ac:dyDescent="0.2">
      <c r="A29" s="20"/>
      <c r="B29" t="s">
        <v>40</v>
      </c>
      <c r="C29" s="2">
        <f>F20</f>
        <v>0</v>
      </c>
      <c r="D29" s="2">
        <f t="shared" ref="D29:D43" si="45">C29</f>
        <v>0</v>
      </c>
      <c r="E29" s="25">
        <f>IF(D16&gt;0,1,0)</f>
        <v>0</v>
      </c>
      <c r="F29" s="2">
        <f t="shared" ref="F29:F43" si="46">E29</f>
        <v>0</v>
      </c>
      <c r="G29" s="20"/>
      <c r="I29" s="35">
        <v>1</v>
      </c>
      <c r="J29" s="2" t="e">
        <f>AVERAGE(J7,AB7,AN7,BF7)</f>
        <v>#DIV/0!</v>
      </c>
      <c r="K29" s="40">
        <f>MIN(J7,AB7,AN7,BF7)</f>
        <v>0</v>
      </c>
      <c r="L29" s="2">
        <f>MAX(J7,AB7,AN7,BF7)</f>
        <v>0</v>
      </c>
      <c r="M29" s="20"/>
    </row>
    <row r="30" spans="1:91" x14ac:dyDescent="0.2">
      <c r="A30" s="20"/>
      <c r="B30" t="s">
        <v>41</v>
      </c>
      <c r="C30" s="2">
        <f>L20</f>
        <v>0</v>
      </c>
      <c r="D30" s="2">
        <f t="shared" si="45"/>
        <v>0</v>
      </c>
      <c r="E30" s="25">
        <f>IF(J16&gt;0,1,0)</f>
        <v>0</v>
      </c>
      <c r="F30" s="2">
        <f t="shared" si="46"/>
        <v>0</v>
      </c>
      <c r="G30" s="20"/>
      <c r="I30" s="35">
        <v>2</v>
      </c>
      <c r="J30" s="2" t="e">
        <f t="shared" ref="J30:J37" si="47">AVERAGE(J8,AB8,AN8,BF8)</f>
        <v>#DIV/0!</v>
      </c>
      <c r="K30" s="40">
        <f t="shared" ref="K30:K37" si="48">MIN(J8,AB8,AN8,BF8)</f>
        <v>0</v>
      </c>
      <c r="L30" s="2">
        <f t="shared" ref="L30:L37" si="49">MAX(J8,AB8,AN8,BF8)</f>
        <v>0</v>
      </c>
      <c r="M30" s="20"/>
    </row>
    <row r="31" spans="1:91" x14ac:dyDescent="0.2">
      <c r="A31" s="20"/>
      <c r="B31" t="s">
        <v>42</v>
      </c>
      <c r="C31" s="2">
        <f>R20</f>
        <v>0</v>
      </c>
      <c r="D31" s="2">
        <f t="shared" si="45"/>
        <v>0</v>
      </c>
      <c r="E31" s="25">
        <f>IF(P16&gt;0,1,0)</f>
        <v>0</v>
      </c>
      <c r="F31" s="2">
        <f t="shared" si="46"/>
        <v>0</v>
      </c>
      <c r="G31" s="20"/>
      <c r="I31" s="35">
        <v>3</v>
      </c>
      <c r="J31" s="2" t="e">
        <f t="shared" si="47"/>
        <v>#DIV/0!</v>
      </c>
      <c r="K31" s="40">
        <f t="shared" si="48"/>
        <v>0</v>
      </c>
      <c r="L31" s="2">
        <f t="shared" si="49"/>
        <v>0</v>
      </c>
      <c r="M31" s="20"/>
    </row>
    <row r="32" spans="1:91" x14ac:dyDescent="0.2">
      <c r="A32" s="20"/>
      <c r="B32" t="s">
        <v>43</v>
      </c>
      <c r="C32" s="2">
        <f>X20</f>
        <v>0</v>
      </c>
      <c r="D32" s="2">
        <f t="shared" si="45"/>
        <v>0</v>
      </c>
      <c r="E32" s="25">
        <f>IF(V16&gt;0,1,0)</f>
        <v>0</v>
      </c>
      <c r="F32" s="2">
        <f t="shared" si="46"/>
        <v>0</v>
      </c>
      <c r="G32" s="20"/>
      <c r="I32" s="35">
        <v>4</v>
      </c>
      <c r="J32" s="2" t="e">
        <f t="shared" si="47"/>
        <v>#DIV/0!</v>
      </c>
      <c r="K32" s="40">
        <f t="shared" si="48"/>
        <v>0</v>
      </c>
      <c r="L32" s="2">
        <f t="shared" si="49"/>
        <v>0</v>
      </c>
      <c r="M32" s="20"/>
    </row>
    <row r="33" spans="1:18" x14ac:dyDescent="0.2">
      <c r="A33" s="20"/>
      <c r="B33" t="s">
        <v>44</v>
      </c>
      <c r="C33" s="2">
        <f>AD20</f>
        <v>0</v>
      </c>
      <c r="D33" s="2">
        <f t="shared" si="45"/>
        <v>0</v>
      </c>
      <c r="E33" s="25">
        <f>IF(AB16&gt;0,1,0)</f>
        <v>0</v>
      </c>
      <c r="F33" s="2">
        <f t="shared" si="46"/>
        <v>0</v>
      </c>
      <c r="G33" s="20"/>
      <c r="I33" s="35">
        <v>5</v>
      </c>
      <c r="J33" s="2" t="e">
        <f t="shared" si="47"/>
        <v>#DIV/0!</v>
      </c>
      <c r="K33" s="40">
        <f t="shared" si="48"/>
        <v>0</v>
      </c>
      <c r="L33" s="2">
        <f t="shared" si="49"/>
        <v>0</v>
      </c>
      <c r="M33" s="20"/>
    </row>
    <row r="34" spans="1:18" x14ac:dyDescent="0.2">
      <c r="A34" s="20"/>
      <c r="B34" t="s">
        <v>45</v>
      </c>
      <c r="C34" s="2">
        <f>AJ20</f>
        <v>0</v>
      </c>
      <c r="D34" s="2">
        <f t="shared" si="45"/>
        <v>0</v>
      </c>
      <c r="E34" s="25">
        <f>IF(AH16&gt;0,1,0)</f>
        <v>0</v>
      </c>
      <c r="F34" s="2">
        <f t="shared" si="46"/>
        <v>0</v>
      </c>
      <c r="G34" s="20"/>
      <c r="I34" s="35">
        <v>6</v>
      </c>
      <c r="J34" s="2" t="e">
        <f t="shared" si="47"/>
        <v>#DIV/0!</v>
      </c>
      <c r="K34" s="40">
        <f t="shared" si="48"/>
        <v>0</v>
      </c>
      <c r="L34" s="2">
        <f t="shared" si="49"/>
        <v>0</v>
      </c>
      <c r="M34" s="20"/>
    </row>
    <row r="35" spans="1:18" x14ac:dyDescent="0.2">
      <c r="A35" s="20"/>
      <c r="B35" t="s">
        <v>46</v>
      </c>
      <c r="C35" s="2">
        <f>AP20</f>
        <v>0</v>
      </c>
      <c r="D35" s="2">
        <f t="shared" si="45"/>
        <v>0</v>
      </c>
      <c r="E35" s="25">
        <f>IF(AN16&gt;0,1,0)</f>
        <v>0</v>
      </c>
      <c r="F35" s="2">
        <f t="shared" si="46"/>
        <v>0</v>
      </c>
      <c r="G35" s="20"/>
      <c r="I35" s="35">
        <v>7</v>
      </c>
      <c r="J35" s="2" t="e">
        <f t="shared" si="47"/>
        <v>#DIV/0!</v>
      </c>
      <c r="K35" s="40">
        <f t="shared" si="48"/>
        <v>0</v>
      </c>
      <c r="L35" s="2">
        <f t="shared" si="49"/>
        <v>0</v>
      </c>
      <c r="M35" s="20"/>
    </row>
    <row r="36" spans="1:18" x14ac:dyDescent="0.2">
      <c r="A36" s="20"/>
      <c r="B36" t="s">
        <v>47</v>
      </c>
      <c r="C36" s="2">
        <f>AV20</f>
        <v>0</v>
      </c>
      <c r="D36" s="2">
        <f t="shared" si="45"/>
        <v>0</v>
      </c>
      <c r="E36" s="25">
        <f>IF(AT16&gt;0,1,0)</f>
        <v>0</v>
      </c>
      <c r="F36" s="2">
        <f t="shared" si="46"/>
        <v>0</v>
      </c>
      <c r="G36" s="20"/>
      <c r="I36" s="35">
        <v>8</v>
      </c>
      <c r="J36" s="2" t="e">
        <f t="shared" si="47"/>
        <v>#DIV/0!</v>
      </c>
      <c r="K36" s="40">
        <f t="shared" si="48"/>
        <v>0</v>
      </c>
      <c r="L36" s="2">
        <f t="shared" si="49"/>
        <v>0</v>
      </c>
      <c r="M36" s="20"/>
    </row>
    <row r="37" spans="1:18" x14ac:dyDescent="0.2">
      <c r="A37" s="20"/>
      <c r="B37" t="s">
        <v>48</v>
      </c>
      <c r="C37" s="2">
        <f>BB20</f>
        <v>0</v>
      </c>
      <c r="D37" s="2">
        <f t="shared" si="45"/>
        <v>0</v>
      </c>
      <c r="E37" s="25">
        <f>IF(AZ16&gt;0,1,0)</f>
        <v>0</v>
      </c>
      <c r="F37" s="2">
        <f t="shared" si="46"/>
        <v>0</v>
      </c>
      <c r="G37" s="20"/>
      <c r="I37" s="35">
        <v>9</v>
      </c>
      <c r="J37" s="2" t="e">
        <f t="shared" si="47"/>
        <v>#DIV/0!</v>
      </c>
      <c r="K37" s="40">
        <f t="shared" si="48"/>
        <v>0</v>
      </c>
      <c r="L37" s="2">
        <f t="shared" si="49"/>
        <v>0</v>
      </c>
      <c r="M37" s="20"/>
    </row>
    <row r="38" spans="1:18" x14ac:dyDescent="0.2">
      <c r="A38" s="20"/>
      <c r="B38" t="s">
        <v>49</v>
      </c>
      <c r="C38" s="2">
        <f>BH20</f>
        <v>0</v>
      </c>
      <c r="D38" s="2">
        <f t="shared" si="45"/>
        <v>0</v>
      </c>
      <c r="E38" s="25">
        <f>IF(BF16&gt;0,1,0)</f>
        <v>0</v>
      </c>
      <c r="F38" s="2">
        <f t="shared" si="46"/>
        <v>0</v>
      </c>
      <c r="G38" s="20"/>
      <c r="I38" s="36" t="s">
        <v>118</v>
      </c>
      <c r="J38" s="37" t="e">
        <f>SUM(J29:J37)</f>
        <v>#DIV/0!</v>
      </c>
      <c r="K38" s="37">
        <f>SUM(K29:K37)</f>
        <v>0</v>
      </c>
      <c r="L38" s="37">
        <f>SUM(L29:L37)</f>
        <v>0</v>
      </c>
      <c r="M38" s="20"/>
    </row>
    <row r="39" spans="1:18" x14ac:dyDescent="0.2">
      <c r="A39" s="20"/>
      <c r="B39" t="s">
        <v>50</v>
      </c>
      <c r="C39" s="2">
        <f>BN20</f>
        <v>0</v>
      </c>
      <c r="D39" s="2">
        <f t="shared" si="45"/>
        <v>0</v>
      </c>
      <c r="E39" s="25">
        <f>IF(BL16&gt;0,1,0)</f>
        <v>0</v>
      </c>
      <c r="F39" s="2">
        <f t="shared" si="46"/>
        <v>0</v>
      </c>
      <c r="G39" s="20"/>
      <c r="I39" s="35"/>
      <c r="J39" s="2"/>
      <c r="M39" s="20"/>
    </row>
    <row r="40" spans="1:18" x14ac:dyDescent="0.2">
      <c r="A40" s="20"/>
      <c r="B40" t="s">
        <v>51</v>
      </c>
      <c r="C40" s="2">
        <f>BT20</f>
        <v>0</v>
      </c>
      <c r="D40" s="2">
        <f t="shared" si="45"/>
        <v>0</v>
      </c>
      <c r="E40" s="25">
        <f>IF(BR16&gt;0,1,0)</f>
        <v>0</v>
      </c>
      <c r="F40" s="2">
        <f t="shared" si="46"/>
        <v>0</v>
      </c>
      <c r="G40" s="20"/>
      <c r="I40" s="35">
        <v>10</v>
      </c>
      <c r="J40" s="2" t="e">
        <f>AVERAGE(D7,P7,V7,AH7,AZ7)</f>
        <v>#DIV/0!</v>
      </c>
      <c r="K40" s="123">
        <f>MIN(D7,P7,V7,AH7,AZ7)</f>
        <v>0</v>
      </c>
      <c r="L40" s="2">
        <f>MAX(D7,P7,V7,AH7,AZ7)</f>
        <v>0</v>
      </c>
      <c r="M40" s="20"/>
    </row>
    <row r="41" spans="1:18" x14ac:dyDescent="0.2">
      <c r="A41" s="20"/>
      <c r="B41" t="s">
        <v>52</v>
      </c>
      <c r="C41" s="2">
        <f>BZ20</f>
        <v>0</v>
      </c>
      <c r="D41" s="2">
        <f t="shared" si="45"/>
        <v>0</v>
      </c>
      <c r="E41" s="25">
        <f>IF(BX16&gt;0,1,0)</f>
        <v>0</v>
      </c>
      <c r="F41" s="2">
        <f t="shared" si="46"/>
        <v>0</v>
      </c>
      <c r="G41" s="20"/>
      <c r="I41" s="35">
        <v>11</v>
      </c>
      <c r="J41" s="2" t="e">
        <f t="shared" ref="J41:J48" si="50">AVERAGE(D8,P8,V8,AH8,AZ8)</f>
        <v>#DIV/0!</v>
      </c>
      <c r="K41" s="123">
        <f t="shared" ref="K41:K48" si="51">MIN(D8,P8,V8,AH8,AZ8)</f>
        <v>0</v>
      </c>
      <c r="L41" s="2">
        <f t="shared" ref="L41:L48" si="52">MAX(D8,P8,V8,AH8,AZ8)</f>
        <v>0</v>
      </c>
      <c r="M41" s="20"/>
    </row>
    <row r="42" spans="1:18" x14ac:dyDescent="0.2">
      <c r="A42" s="20"/>
      <c r="B42" t="s">
        <v>53</v>
      </c>
      <c r="C42" s="2">
        <f>CF20</f>
        <v>0</v>
      </c>
      <c r="D42" s="2">
        <f t="shared" si="45"/>
        <v>0</v>
      </c>
      <c r="E42" s="25">
        <f>IF(CD16&gt;0,1,0)</f>
        <v>0</v>
      </c>
      <c r="F42" s="2">
        <f t="shared" si="46"/>
        <v>0</v>
      </c>
      <c r="G42" s="20"/>
      <c r="I42" s="35">
        <v>12</v>
      </c>
      <c r="J42" s="2" t="e">
        <f t="shared" si="50"/>
        <v>#DIV/0!</v>
      </c>
      <c r="K42" s="123">
        <f t="shared" si="51"/>
        <v>0</v>
      </c>
      <c r="L42" s="2">
        <f t="shared" si="52"/>
        <v>0</v>
      </c>
      <c r="M42" s="20"/>
    </row>
    <row r="43" spans="1:18" x14ac:dyDescent="0.2">
      <c r="A43" s="20"/>
      <c r="B43" t="s">
        <v>54</v>
      </c>
      <c r="C43" s="26">
        <f>CL20</f>
        <v>0</v>
      </c>
      <c r="D43" s="26">
        <f t="shared" si="45"/>
        <v>0</v>
      </c>
      <c r="E43" s="27">
        <f>IF(CJ16&gt;0,1,0)</f>
        <v>0</v>
      </c>
      <c r="F43" s="26">
        <f t="shared" si="46"/>
        <v>0</v>
      </c>
      <c r="G43" s="20"/>
      <c r="I43" s="35">
        <v>13</v>
      </c>
      <c r="J43" s="2" t="e">
        <f t="shared" si="50"/>
        <v>#DIV/0!</v>
      </c>
      <c r="K43" s="123">
        <f t="shared" si="51"/>
        <v>0</v>
      </c>
      <c r="L43" s="2">
        <f t="shared" si="52"/>
        <v>0</v>
      </c>
      <c r="M43" s="20"/>
    </row>
    <row r="44" spans="1:18" x14ac:dyDescent="0.2">
      <c r="A44" s="20"/>
      <c r="B44" t="s">
        <v>38</v>
      </c>
      <c r="C44" s="2">
        <f>SUM(C29:C43)</f>
        <v>0</v>
      </c>
      <c r="D44" s="2">
        <f>SUM(D29:D43)</f>
        <v>0</v>
      </c>
      <c r="E44" s="25">
        <f>SUM(E29:E43)</f>
        <v>0</v>
      </c>
      <c r="F44" s="2">
        <f>SUM(F29:F43)</f>
        <v>0</v>
      </c>
      <c r="G44" s="20"/>
      <c r="I44" s="35">
        <v>14</v>
      </c>
      <c r="J44" s="2" t="e">
        <f t="shared" si="50"/>
        <v>#DIV/0!</v>
      </c>
      <c r="K44" s="123">
        <f t="shared" si="51"/>
        <v>0</v>
      </c>
      <c r="L44" s="2">
        <f t="shared" si="52"/>
        <v>0</v>
      </c>
      <c r="M44" s="20"/>
    </row>
    <row r="45" spans="1:18" x14ac:dyDescent="0.2">
      <c r="A45" s="20"/>
      <c r="B45" s="20"/>
      <c r="C45" s="20"/>
      <c r="D45" s="20"/>
      <c r="E45" s="20"/>
      <c r="F45" s="21"/>
      <c r="G45" s="20"/>
      <c r="I45" s="35">
        <v>15</v>
      </c>
      <c r="J45" s="2" t="e">
        <f t="shared" si="50"/>
        <v>#DIV/0!</v>
      </c>
      <c r="K45" s="123">
        <f t="shared" si="51"/>
        <v>0</v>
      </c>
      <c r="L45" s="2">
        <f t="shared" si="52"/>
        <v>0</v>
      </c>
      <c r="M45" s="20"/>
    </row>
    <row r="46" spans="1:18" x14ac:dyDescent="0.2">
      <c r="A46" s="20"/>
      <c r="B46" s="28" t="s">
        <v>115</v>
      </c>
      <c r="G46" s="20"/>
      <c r="I46" s="35">
        <v>16</v>
      </c>
      <c r="J46" s="2" t="e">
        <f t="shared" si="50"/>
        <v>#DIV/0!</v>
      </c>
      <c r="K46" s="123">
        <f t="shared" si="51"/>
        <v>0</v>
      </c>
      <c r="L46" s="2">
        <f t="shared" si="52"/>
        <v>0</v>
      </c>
      <c r="M46" s="20"/>
      <c r="R46" s="2"/>
    </row>
    <row r="47" spans="1:18" x14ac:dyDescent="0.2">
      <c r="A47" s="20"/>
      <c r="B47" t="s">
        <v>119</v>
      </c>
      <c r="C47" s="25">
        <f t="shared" ref="C47:C48" si="53">I57+I68+I79+I90+I101+I112+I123+I134+I145+I156+I167+I178+I189+I200+I211</f>
        <v>0</v>
      </c>
      <c r="G47" s="20"/>
      <c r="I47" s="35">
        <v>17</v>
      </c>
      <c r="J47" s="2" t="e">
        <f t="shared" si="50"/>
        <v>#DIV/0!</v>
      </c>
      <c r="K47" s="123">
        <f t="shared" si="51"/>
        <v>0</v>
      </c>
      <c r="L47" s="2">
        <f t="shared" si="52"/>
        <v>0</v>
      </c>
      <c r="M47" s="20"/>
      <c r="R47" s="2"/>
    </row>
    <row r="48" spans="1:18" x14ac:dyDescent="0.2">
      <c r="A48" s="20"/>
      <c r="B48" t="s">
        <v>16</v>
      </c>
      <c r="C48" s="25">
        <f t="shared" si="53"/>
        <v>0</v>
      </c>
      <c r="G48" s="20"/>
      <c r="I48" s="35">
        <v>18</v>
      </c>
      <c r="J48" s="2" t="e">
        <f t="shared" si="50"/>
        <v>#DIV/0!</v>
      </c>
      <c r="K48" s="123">
        <f t="shared" si="51"/>
        <v>0</v>
      </c>
      <c r="L48" s="2">
        <f t="shared" si="52"/>
        <v>0</v>
      </c>
      <c r="M48" s="20"/>
      <c r="R48" s="2"/>
    </row>
    <row r="49" spans="1:18" x14ac:dyDescent="0.2">
      <c r="A49" s="20"/>
      <c r="B49" t="s">
        <v>30</v>
      </c>
      <c r="C49" s="25">
        <f t="shared" ref="C49:C52" si="54">I59+I70+I81+I92+I103+I114+I125+I136+I147+I158+I169+I180+I191+I202+I213</f>
        <v>0</v>
      </c>
      <c r="G49" s="20"/>
      <c r="I49" s="36" t="s">
        <v>120</v>
      </c>
      <c r="J49" s="37" t="e">
        <f>SUM(J40:J48)</f>
        <v>#DIV/0!</v>
      </c>
      <c r="K49" s="37">
        <f>SUM(K40:K48)</f>
        <v>0</v>
      </c>
      <c r="L49" s="37">
        <f>SUM(L40:L48)</f>
        <v>0</v>
      </c>
      <c r="M49" s="20"/>
      <c r="R49" s="2"/>
    </row>
    <row r="50" spans="1:18" x14ac:dyDescent="0.2">
      <c r="A50" s="20"/>
      <c r="B50" t="s">
        <v>121</v>
      </c>
      <c r="C50" s="25">
        <f t="shared" si="54"/>
        <v>0</v>
      </c>
      <c r="G50" s="20"/>
      <c r="H50" s="20"/>
      <c r="I50" s="20"/>
      <c r="J50" s="20"/>
      <c r="K50" s="20"/>
      <c r="L50" s="21"/>
      <c r="M50" s="20"/>
      <c r="R50" s="2"/>
    </row>
    <row r="51" spans="1:18" x14ac:dyDescent="0.2">
      <c r="A51" s="20"/>
      <c r="B51" t="s">
        <v>122</v>
      </c>
      <c r="C51" s="25">
        <f t="shared" si="54"/>
        <v>0</v>
      </c>
      <c r="G51" s="20"/>
      <c r="R51" s="2"/>
    </row>
    <row r="52" spans="1:18" x14ac:dyDescent="0.2">
      <c r="A52" s="20"/>
      <c r="B52" t="s">
        <v>12</v>
      </c>
      <c r="C52" s="25">
        <f t="shared" si="54"/>
        <v>0</v>
      </c>
      <c r="G52" s="20"/>
      <c r="R52" s="2"/>
    </row>
    <row r="53" spans="1:18" x14ac:dyDescent="0.2">
      <c r="A53" s="20"/>
      <c r="B53" t="s">
        <v>38</v>
      </c>
      <c r="C53" s="29">
        <f>SUM(C47:C52)</f>
        <v>0</v>
      </c>
      <c r="G53" s="20"/>
      <c r="R53" s="2"/>
    </row>
    <row r="54" spans="1:18" x14ac:dyDescent="0.2">
      <c r="A54" s="20"/>
      <c r="B54" s="20"/>
      <c r="C54" s="20"/>
      <c r="D54" s="20"/>
      <c r="E54" s="20"/>
      <c r="F54" s="21"/>
      <c r="G54" s="20"/>
      <c r="R54" s="2"/>
    </row>
    <row r="55" spans="1:18" x14ac:dyDescent="0.2">
      <c r="B55" s="30">
        <f>D4</f>
        <v>44323</v>
      </c>
      <c r="C55" s="31" t="s">
        <v>9</v>
      </c>
      <c r="D55" s="31" t="s">
        <v>109</v>
      </c>
      <c r="E55" s="31"/>
    </row>
    <row r="56" spans="1:18" x14ac:dyDescent="0.2">
      <c r="B56" s="10">
        <f t="shared" ref="B56:D64" si="55">B7</f>
        <v>10</v>
      </c>
      <c r="C56" s="32">
        <f t="shared" si="55"/>
        <v>4</v>
      </c>
      <c r="D56" s="32">
        <f t="shared" si="55"/>
        <v>0</v>
      </c>
      <c r="E56" s="31" t="str">
        <f t="shared" ref="E56:E64" si="56">IF(D56&lt;&gt;0,IF((D56-C56)=-1,"Birdie",IF((D56-C56)=-2,"Eagle",IF((D56-C56)=0,"Par",IF((D56-C56)=1,"bogey",IF((D56-C56)=2,"Double bogey","Other"))))),"  ")</f>
        <v xml:space="preserve">  </v>
      </c>
      <c r="H56" s="33" t="s">
        <v>123</v>
      </c>
    </row>
    <row r="57" spans="1:18" x14ac:dyDescent="0.2">
      <c r="B57" s="10">
        <f t="shared" si="55"/>
        <v>11</v>
      </c>
      <c r="C57" s="32">
        <f t="shared" si="55"/>
        <v>4</v>
      </c>
      <c r="D57" s="32">
        <f t="shared" si="55"/>
        <v>0</v>
      </c>
      <c r="E57" s="31" t="str">
        <f t="shared" si="56"/>
        <v xml:space="preserve">  </v>
      </c>
      <c r="H57" t="s">
        <v>124</v>
      </c>
      <c r="I57" s="25">
        <f>COUNTIF(E56:E64,"Eagle")</f>
        <v>0</v>
      </c>
    </row>
    <row r="58" spans="1:18" x14ac:dyDescent="0.2">
      <c r="B58" s="10">
        <f t="shared" si="55"/>
        <v>12</v>
      </c>
      <c r="C58" s="32">
        <f t="shared" si="55"/>
        <v>3</v>
      </c>
      <c r="D58" s="32">
        <f t="shared" si="55"/>
        <v>0</v>
      </c>
      <c r="E58" s="31" t="str">
        <f t="shared" si="56"/>
        <v xml:space="preserve">  </v>
      </c>
      <c r="H58" t="s">
        <v>8</v>
      </c>
      <c r="I58" s="25">
        <f>COUNTIF(E56:E64,"Birdie")</f>
        <v>0</v>
      </c>
    </row>
    <row r="59" spans="1:18" x14ac:dyDescent="0.2">
      <c r="B59" s="10">
        <f t="shared" si="55"/>
        <v>13</v>
      </c>
      <c r="C59" s="32">
        <f t="shared" si="55"/>
        <v>4</v>
      </c>
      <c r="D59" s="32">
        <f t="shared" si="55"/>
        <v>0</v>
      </c>
      <c r="E59" s="31" t="str">
        <f t="shared" si="56"/>
        <v xml:space="preserve">  </v>
      </c>
      <c r="H59" t="s">
        <v>9</v>
      </c>
      <c r="I59" s="25">
        <f>COUNTIF(E56:E64,"Par")</f>
        <v>0</v>
      </c>
    </row>
    <row r="60" spans="1:18" x14ac:dyDescent="0.2">
      <c r="B60" s="10">
        <f t="shared" si="55"/>
        <v>14</v>
      </c>
      <c r="C60" s="32">
        <f t="shared" si="55"/>
        <v>4</v>
      </c>
      <c r="D60" s="32">
        <f t="shared" si="55"/>
        <v>0</v>
      </c>
      <c r="E60" s="31" t="str">
        <f t="shared" si="56"/>
        <v xml:space="preserve">  </v>
      </c>
      <c r="H60" t="s">
        <v>125</v>
      </c>
      <c r="I60" s="25">
        <f>COUNTIF(E56:E64,"bogey")</f>
        <v>0</v>
      </c>
    </row>
    <row r="61" spans="1:18" x14ac:dyDescent="0.2">
      <c r="B61" s="10">
        <f t="shared" si="55"/>
        <v>15</v>
      </c>
      <c r="C61" s="32">
        <f t="shared" si="55"/>
        <v>3</v>
      </c>
      <c r="D61" s="32">
        <f t="shared" si="55"/>
        <v>0</v>
      </c>
      <c r="E61" s="31" t="str">
        <f t="shared" si="56"/>
        <v xml:space="preserve">  </v>
      </c>
      <c r="H61" t="s">
        <v>126</v>
      </c>
      <c r="I61" s="25">
        <f>COUNTIF(E56:E64,"Double bogey")</f>
        <v>0</v>
      </c>
    </row>
    <row r="62" spans="1:18" x14ac:dyDescent="0.2">
      <c r="B62" s="10">
        <f t="shared" si="55"/>
        <v>16</v>
      </c>
      <c r="C62" s="32">
        <f t="shared" si="55"/>
        <v>5</v>
      </c>
      <c r="D62" s="32">
        <f t="shared" si="55"/>
        <v>0</v>
      </c>
      <c r="E62" s="31" t="str">
        <f t="shared" si="56"/>
        <v xml:space="preserve">  </v>
      </c>
      <c r="H62" t="s">
        <v>12</v>
      </c>
      <c r="I62" s="25">
        <f>COUNTIF(E56:E64,"Other")</f>
        <v>0</v>
      </c>
    </row>
    <row r="63" spans="1:18" x14ac:dyDescent="0.2">
      <c r="B63" s="10">
        <f t="shared" si="55"/>
        <v>17</v>
      </c>
      <c r="C63" s="32">
        <f t="shared" si="55"/>
        <v>4</v>
      </c>
      <c r="D63" s="32">
        <f t="shared" si="55"/>
        <v>0</v>
      </c>
      <c r="E63" s="31" t="str">
        <f t="shared" si="56"/>
        <v xml:space="preserve">  </v>
      </c>
    </row>
    <row r="64" spans="1:18" x14ac:dyDescent="0.2">
      <c r="B64" s="10">
        <f t="shared" si="55"/>
        <v>18</v>
      </c>
      <c r="C64" s="32">
        <f t="shared" si="55"/>
        <v>5</v>
      </c>
      <c r="D64" s="32">
        <f t="shared" si="55"/>
        <v>0</v>
      </c>
      <c r="E64" s="31" t="str">
        <f t="shared" si="56"/>
        <v xml:space="preserve">  </v>
      </c>
    </row>
    <row r="65" spans="2:9" x14ac:dyDescent="0.2">
      <c r="B65" s="10"/>
      <c r="C65" s="32"/>
      <c r="D65" s="32"/>
      <c r="E65" s="31"/>
    </row>
    <row r="66" spans="2:9" x14ac:dyDescent="0.2">
      <c r="B66" s="30">
        <f>J4</f>
        <v>44330</v>
      </c>
      <c r="C66" s="32"/>
      <c r="D66" s="32"/>
      <c r="E66" s="31"/>
    </row>
    <row r="67" spans="2:9" x14ac:dyDescent="0.2">
      <c r="B67" s="10">
        <f t="shared" ref="B67:B75" si="57">H7</f>
        <v>1</v>
      </c>
      <c r="C67" s="41">
        <f t="shared" ref="C67:C75" si="58">I7</f>
        <v>4</v>
      </c>
      <c r="D67" s="32">
        <f t="shared" ref="D67:D75" si="59">J7</f>
        <v>0</v>
      </c>
      <c r="E67" s="31" t="str">
        <f t="shared" ref="E67:E75" si="60">IF(D67&lt;&gt;0,IF((D67-C67)=-1,"Birdie",IF((D67-C67)=-2,"Eagle",IF((D67-C67)=0,"Par",IF((D67-C67)=1,"bogey",IF((D67-C67)=2,"Double bogey","Other"))))),"  ")</f>
        <v xml:space="preserve">  </v>
      </c>
      <c r="H67" s="33" t="s">
        <v>123</v>
      </c>
    </row>
    <row r="68" spans="2:9" x14ac:dyDescent="0.2">
      <c r="B68" s="10">
        <f t="shared" si="57"/>
        <v>2</v>
      </c>
      <c r="C68" s="41">
        <f t="shared" si="58"/>
        <v>4</v>
      </c>
      <c r="D68" s="32">
        <f t="shared" si="59"/>
        <v>0</v>
      </c>
      <c r="E68" s="31" t="str">
        <f t="shared" si="60"/>
        <v xml:space="preserve">  </v>
      </c>
      <c r="H68" t="s">
        <v>124</v>
      </c>
      <c r="I68" s="25">
        <f>COUNTIF(E67:E75,"Eagle")</f>
        <v>0</v>
      </c>
    </row>
    <row r="69" spans="2:9" x14ac:dyDescent="0.2">
      <c r="B69" s="10">
        <f t="shared" si="57"/>
        <v>3</v>
      </c>
      <c r="C69" s="41">
        <f t="shared" si="58"/>
        <v>4</v>
      </c>
      <c r="D69" s="32">
        <f t="shared" si="59"/>
        <v>0</v>
      </c>
      <c r="E69" s="31" t="str">
        <f t="shared" si="60"/>
        <v xml:space="preserve">  </v>
      </c>
      <c r="H69" t="s">
        <v>8</v>
      </c>
      <c r="I69" s="25">
        <f>COUNTIF(E67:E75,"Birdie")</f>
        <v>0</v>
      </c>
    </row>
    <row r="70" spans="2:9" x14ac:dyDescent="0.2">
      <c r="B70" s="10">
        <f t="shared" si="57"/>
        <v>4</v>
      </c>
      <c r="C70" s="41">
        <f t="shared" si="58"/>
        <v>4</v>
      </c>
      <c r="D70" s="32">
        <f t="shared" si="59"/>
        <v>0</v>
      </c>
      <c r="E70" s="31" t="str">
        <f t="shared" si="60"/>
        <v xml:space="preserve">  </v>
      </c>
      <c r="H70" t="s">
        <v>9</v>
      </c>
      <c r="I70" s="25">
        <f>COUNTIF(E67:E75,"Par")</f>
        <v>0</v>
      </c>
    </row>
    <row r="71" spans="2:9" x14ac:dyDescent="0.2">
      <c r="B71" s="10">
        <f t="shared" si="57"/>
        <v>5</v>
      </c>
      <c r="C71" s="41">
        <f t="shared" si="58"/>
        <v>3</v>
      </c>
      <c r="D71" s="32">
        <f t="shared" si="59"/>
        <v>0</v>
      </c>
      <c r="E71" s="31" t="str">
        <f t="shared" si="60"/>
        <v xml:space="preserve">  </v>
      </c>
      <c r="H71" t="s">
        <v>125</v>
      </c>
      <c r="I71" s="25">
        <f>COUNTIF(E67:E75,"bogey")</f>
        <v>0</v>
      </c>
    </row>
    <row r="72" spans="2:9" x14ac:dyDescent="0.2">
      <c r="B72" s="10">
        <f t="shared" si="57"/>
        <v>6</v>
      </c>
      <c r="C72" s="41">
        <f t="shared" si="58"/>
        <v>4</v>
      </c>
      <c r="D72" s="32">
        <f t="shared" si="59"/>
        <v>0</v>
      </c>
      <c r="E72" s="31" t="str">
        <f t="shared" si="60"/>
        <v xml:space="preserve">  </v>
      </c>
      <c r="H72" t="s">
        <v>126</v>
      </c>
      <c r="I72" s="25">
        <f>COUNTIF(E67:E75,"Double bogey")</f>
        <v>0</v>
      </c>
    </row>
    <row r="73" spans="2:9" x14ac:dyDescent="0.2">
      <c r="B73" s="10">
        <f t="shared" si="57"/>
        <v>7</v>
      </c>
      <c r="C73" s="41">
        <f t="shared" si="58"/>
        <v>4</v>
      </c>
      <c r="D73" s="32">
        <f t="shared" si="59"/>
        <v>0</v>
      </c>
      <c r="E73" s="31" t="str">
        <f t="shared" si="60"/>
        <v xml:space="preserve">  </v>
      </c>
      <c r="H73" t="s">
        <v>12</v>
      </c>
      <c r="I73" s="25">
        <f>COUNTIF(E67:E75,"Other")</f>
        <v>0</v>
      </c>
    </row>
    <row r="74" spans="2:9" x14ac:dyDescent="0.2">
      <c r="B74" s="10">
        <f t="shared" si="57"/>
        <v>8</v>
      </c>
      <c r="C74" s="41">
        <f t="shared" si="58"/>
        <v>3</v>
      </c>
      <c r="D74" s="32">
        <f t="shared" si="59"/>
        <v>0</v>
      </c>
      <c r="E74" s="31" t="str">
        <f t="shared" si="60"/>
        <v xml:space="preserve">  </v>
      </c>
    </row>
    <row r="75" spans="2:9" x14ac:dyDescent="0.2">
      <c r="B75" s="10">
        <f t="shared" si="57"/>
        <v>9</v>
      </c>
      <c r="C75" s="41">
        <f t="shared" si="58"/>
        <v>5</v>
      </c>
      <c r="D75" s="32">
        <f t="shared" si="59"/>
        <v>0</v>
      </c>
      <c r="E75" s="31" t="str">
        <f t="shared" si="60"/>
        <v xml:space="preserve">  </v>
      </c>
    </row>
    <row r="76" spans="2:9" x14ac:dyDescent="0.2">
      <c r="B76" s="31"/>
      <c r="C76" s="31"/>
      <c r="D76" s="32"/>
      <c r="E76" s="31"/>
    </row>
    <row r="77" spans="2:9" x14ac:dyDescent="0.2">
      <c r="B77" s="30">
        <f>P4</f>
        <v>44337</v>
      </c>
      <c r="C77" s="31"/>
      <c r="D77" s="32"/>
      <c r="E77" s="31"/>
    </row>
    <row r="78" spans="2:9" x14ac:dyDescent="0.2">
      <c r="B78" s="31">
        <f t="shared" ref="B78:B86" si="61">N7</f>
        <v>10</v>
      </c>
      <c r="C78" s="41">
        <f t="shared" ref="C78:C86" si="62">O7</f>
        <v>4</v>
      </c>
      <c r="D78" s="32">
        <f t="shared" ref="D78:D86" si="63">P7</f>
        <v>0</v>
      </c>
      <c r="E78" s="31" t="str">
        <f t="shared" ref="E78:E86" si="64">IF(D78&lt;&gt;0,IF((D78-C78)=-1,"Birdie",IF((D78-C78)=-2,"Eagle",IF((D78-C78)=0,"Par",IF((D78-C78)=1,"bogey",IF((D78-C78)=2,"Double bogey","Other"))))),"  ")</f>
        <v xml:space="preserve">  </v>
      </c>
      <c r="H78" s="33" t="s">
        <v>123</v>
      </c>
    </row>
    <row r="79" spans="2:9" x14ac:dyDescent="0.2">
      <c r="B79" s="31">
        <f t="shared" si="61"/>
        <v>11</v>
      </c>
      <c r="C79" s="41">
        <f t="shared" si="62"/>
        <v>4</v>
      </c>
      <c r="D79" s="32">
        <f t="shared" si="63"/>
        <v>0</v>
      </c>
      <c r="E79" s="31" t="str">
        <f t="shared" si="64"/>
        <v xml:space="preserve">  </v>
      </c>
      <c r="H79" t="s">
        <v>124</v>
      </c>
      <c r="I79" s="25">
        <f>COUNTIF(E78:E86,"Eagle")</f>
        <v>0</v>
      </c>
    </row>
    <row r="80" spans="2:9" x14ac:dyDescent="0.2">
      <c r="B80" s="31">
        <f t="shared" si="61"/>
        <v>12</v>
      </c>
      <c r="C80" s="41">
        <f t="shared" si="62"/>
        <v>3</v>
      </c>
      <c r="D80" s="32">
        <f t="shared" si="63"/>
        <v>0</v>
      </c>
      <c r="E80" s="31" t="str">
        <f t="shared" si="64"/>
        <v xml:space="preserve">  </v>
      </c>
      <c r="H80" t="s">
        <v>8</v>
      </c>
      <c r="I80" s="25">
        <f>COUNTIF(E78:E86,"Birdie")</f>
        <v>0</v>
      </c>
    </row>
    <row r="81" spans="2:9" x14ac:dyDescent="0.2">
      <c r="B81" s="31">
        <f t="shared" si="61"/>
        <v>13</v>
      </c>
      <c r="C81" s="41">
        <f t="shared" si="62"/>
        <v>4</v>
      </c>
      <c r="D81" s="32">
        <f t="shared" si="63"/>
        <v>0</v>
      </c>
      <c r="E81" s="31" t="str">
        <f t="shared" si="64"/>
        <v xml:space="preserve">  </v>
      </c>
      <c r="H81" t="s">
        <v>9</v>
      </c>
      <c r="I81" s="25">
        <f>COUNTIF(E78:E86,"Par")</f>
        <v>0</v>
      </c>
    </row>
    <row r="82" spans="2:9" x14ac:dyDescent="0.2">
      <c r="B82" s="31">
        <f t="shared" si="61"/>
        <v>14</v>
      </c>
      <c r="C82" s="41">
        <f t="shared" si="62"/>
        <v>4</v>
      </c>
      <c r="D82" s="32">
        <f t="shared" si="63"/>
        <v>0</v>
      </c>
      <c r="E82" s="31" t="str">
        <f t="shared" si="64"/>
        <v xml:space="preserve">  </v>
      </c>
      <c r="H82" t="s">
        <v>125</v>
      </c>
      <c r="I82" s="25">
        <f>COUNTIF(E78:E86,"bogey")</f>
        <v>0</v>
      </c>
    </row>
    <row r="83" spans="2:9" x14ac:dyDescent="0.2">
      <c r="B83" s="31">
        <f t="shared" si="61"/>
        <v>15</v>
      </c>
      <c r="C83" s="41">
        <f t="shared" si="62"/>
        <v>3</v>
      </c>
      <c r="D83" s="32">
        <f t="shared" si="63"/>
        <v>0</v>
      </c>
      <c r="E83" s="31" t="str">
        <f t="shared" si="64"/>
        <v xml:space="preserve">  </v>
      </c>
      <c r="H83" t="s">
        <v>126</v>
      </c>
      <c r="I83" s="25">
        <f>COUNTIF(E78:E86,"Double bogey")</f>
        <v>0</v>
      </c>
    </row>
    <row r="84" spans="2:9" x14ac:dyDescent="0.2">
      <c r="B84" s="31">
        <f t="shared" si="61"/>
        <v>16</v>
      </c>
      <c r="C84" s="41">
        <f t="shared" si="62"/>
        <v>5</v>
      </c>
      <c r="D84" s="32">
        <f t="shared" si="63"/>
        <v>0</v>
      </c>
      <c r="E84" s="31" t="str">
        <f t="shared" si="64"/>
        <v xml:space="preserve">  </v>
      </c>
      <c r="H84" t="s">
        <v>12</v>
      </c>
      <c r="I84" s="25">
        <f>COUNTIF(E78:E86,"Other")</f>
        <v>0</v>
      </c>
    </row>
    <row r="85" spans="2:9" x14ac:dyDescent="0.2">
      <c r="B85" s="31">
        <f t="shared" si="61"/>
        <v>17</v>
      </c>
      <c r="C85" s="41">
        <f t="shared" si="62"/>
        <v>4</v>
      </c>
      <c r="D85" s="32">
        <f t="shared" si="63"/>
        <v>0</v>
      </c>
      <c r="E85" s="31" t="str">
        <f t="shared" si="64"/>
        <v xml:space="preserve">  </v>
      </c>
    </row>
    <row r="86" spans="2:9" x14ac:dyDescent="0.2">
      <c r="B86" s="31">
        <f t="shared" si="61"/>
        <v>18</v>
      </c>
      <c r="C86" s="41">
        <f t="shared" si="62"/>
        <v>5</v>
      </c>
      <c r="D86" s="32">
        <f t="shared" si="63"/>
        <v>0</v>
      </c>
      <c r="E86" s="31" t="str">
        <f t="shared" si="64"/>
        <v xml:space="preserve">  </v>
      </c>
    </row>
    <row r="87" spans="2:9" x14ac:dyDescent="0.2">
      <c r="B87" s="31"/>
      <c r="C87" s="31"/>
      <c r="D87" s="32"/>
      <c r="E87" s="31"/>
    </row>
    <row r="88" spans="2:9" x14ac:dyDescent="0.2">
      <c r="B88" s="30">
        <f>V4</f>
        <v>44351</v>
      </c>
      <c r="C88" s="31"/>
      <c r="D88" s="32"/>
      <c r="E88" s="31"/>
    </row>
    <row r="89" spans="2:9" x14ac:dyDescent="0.2">
      <c r="B89" s="31">
        <f t="shared" ref="B89:B97" si="65">T7</f>
        <v>10</v>
      </c>
      <c r="C89" s="31">
        <f t="shared" ref="C89:C97" si="66">U7</f>
        <v>4</v>
      </c>
      <c r="D89" s="32">
        <f t="shared" ref="D89:D97" si="67">V7</f>
        <v>0</v>
      </c>
      <c r="E89" s="31" t="str">
        <f t="shared" ref="E89:E97" si="68">IF(D89&lt;&gt;0,IF((D89-C89)=-1,"Birdie",IF((D89-C89)=-2,"Eagle",IF((D89-C89)=0,"Par",IF((D89-C89)=1,"bogey",IF((D89-C89)=2,"Double bogey","Other"))))),"  ")</f>
        <v xml:space="preserve">  </v>
      </c>
      <c r="H89" s="33" t="s">
        <v>123</v>
      </c>
    </row>
    <row r="90" spans="2:9" x14ac:dyDescent="0.2">
      <c r="B90" s="31">
        <f t="shared" si="65"/>
        <v>11</v>
      </c>
      <c r="C90" s="31">
        <f t="shared" si="66"/>
        <v>4</v>
      </c>
      <c r="D90" s="32">
        <f t="shared" si="67"/>
        <v>0</v>
      </c>
      <c r="E90" s="31" t="str">
        <f t="shared" si="68"/>
        <v xml:space="preserve">  </v>
      </c>
      <c r="H90" t="s">
        <v>124</v>
      </c>
      <c r="I90" s="25">
        <f>COUNTIF(E89:E97,"Eagle")</f>
        <v>0</v>
      </c>
    </row>
    <row r="91" spans="2:9" x14ac:dyDescent="0.2">
      <c r="B91" s="31">
        <f t="shared" si="65"/>
        <v>12</v>
      </c>
      <c r="C91" s="31">
        <f t="shared" si="66"/>
        <v>3</v>
      </c>
      <c r="D91" s="32">
        <f t="shared" si="67"/>
        <v>0</v>
      </c>
      <c r="E91" s="31" t="str">
        <f t="shared" si="68"/>
        <v xml:space="preserve">  </v>
      </c>
      <c r="H91" t="s">
        <v>8</v>
      </c>
      <c r="I91" s="25">
        <f>COUNTIF(E89:E97,"Birdie")</f>
        <v>0</v>
      </c>
    </row>
    <row r="92" spans="2:9" x14ac:dyDescent="0.2">
      <c r="B92" s="31">
        <f t="shared" si="65"/>
        <v>13</v>
      </c>
      <c r="C92" s="31">
        <f t="shared" si="66"/>
        <v>4</v>
      </c>
      <c r="D92" s="32">
        <f t="shared" si="67"/>
        <v>0</v>
      </c>
      <c r="E92" s="31" t="str">
        <f t="shared" si="68"/>
        <v xml:space="preserve">  </v>
      </c>
      <c r="H92" t="s">
        <v>9</v>
      </c>
      <c r="I92" s="25">
        <f>COUNTIF(E89:E97,"Par")</f>
        <v>0</v>
      </c>
    </row>
    <row r="93" spans="2:9" x14ac:dyDescent="0.2">
      <c r="B93" s="31">
        <f t="shared" si="65"/>
        <v>14</v>
      </c>
      <c r="C93" s="31">
        <f t="shared" si="66"/>
        <v>4</v>
      </c>
      <c r="D93" s="32">
        <f t="shared" si="67"/>
        <v>0</v>
      </c>
      <c r="E93" s="31" t="str">
        <f t="shared" si="68"/>
        <v xml:space="preserve">  </v>
      </c>
      <c r="H93" t="s">
        <v>125</v>
      </c>
      <c r="I93" s="25">
        <f>COUNTIF(E89:E97,"bogey")</f>
        <v>0</v>
      </c>
    </row>
    <row r="94" spans="2:9" x14ac:dyDescent="0.2">
      <c r="B94" s="31">
        <f t="shared" si="65"/>
        <v>15</v>
      </c>
      <c r="C94" s="31">
        <f t="shared" si="66"/>
        <v>3</v>
      </c>
      <c r="D94" s="32">
        <f t="shared" si="67"/>
        <v>0</v>
      </c>
      <c r="E94" s="31" t="str">
        <f t="shared" si="68"/>
        <v xml:space="preserve">  </v>
      </c>
      <c r="H94" t="s">
        <v>126</v>
      </c>
      <c r="I94" s="25">
        <f>COUNTIF(E89:E97,"Double bogey")</f>
        <v>0</v>
      </c>
    </row>
    <row r="95" spans="2:9" x14ac:dyDescent="0.2">
      <c r="B95" s="31">
        <f t="shared" si="65"/>
        <v>16</v>
      </c>
      <c r="C95" s="31">
        <f t="shared" si="66"/>
        <v>5</v>
      </c>
      <c r="D95" s="32">
        <f t="shared" si="67"/>
        <v>0</v>
      </c>
      <c r="E95" s="31" t="str">
        <f t="shared" si="68"/>
        <v xml:space="preserve">  </v>
      </c>
      <c r="H95" t="s">
        <v>12</v>
      </c>
      <c r="I95" s="25">
        <f>COUNTIF(E89:E97,"Other")</f>
        <v>0</v>
      </c>
    </row>
    <row r="96" spans="2:9" x14ac:dyDescent="0.2">
      <c r="B96" s="31">
        <f t="shared" si="65"/>
        <v>17</v>
      </c>
      <c r="C96" s="31">
        <f t="shared" si="66"/>
        <v>4</v>
      </c>
      <c r="D96" s="32">
        <f t="shared" si="67"/>
        <v>0</v>
      </c>
      <c r="E96" s="31" t="str">
        <f t="shared" si="68"/>
        <v xml:space="preserve">  </v>
      </c>
    </row>
    <row r="97" spans="2:9" x14ac:dyDescent="0.2">
      <c r="B97" s="31">
        <f t="shared" si="65"/>
        <v>18</v>
      </c>
      <c r="C97" s="31">
        <f t="shared" si="66"/>
        <v>5</v>
      </c>
      <c r="D97" s="32">
        <f t="shared" si="67"/>
        <v>0</v>
      </c>
      <c r="E97" s="31" t="str">
        <f t="shared" si="68"/>
        <v xml:space="preserve">  </v>
      </c>
    </row>
    <row r="98" spans="2:9" x14ac:dyDescent="0.2">
      <c r="B98" s="31"/>
      <c r="C98" s="31"/>
      <c r="D98" s="32"/>
      <c r="E98" s="31"/>
    </row>
    <row r="99" spans="2:9" x14ac:dyDescent="0.2">
      <c r="B99" s="30">
        <f>AB4</f>
        <v>44358</v>
      </c>
      <c r="C99" s="31"/>
      <c r="D99" s="32"/>
      <c r="E99" s="31"/>
    </row>
    <row r="100" spans="2:9" x14ac:dyDescent="0.2">
      <c r="B100" s="31">
        <f t="shared" ref="B100:B108" si="69">Z7</f>
        <v>1</v>
      </c>
      <c r="C100" s="31">
        <f t="shared" ref="C100:C108" si="70">AA7</f>
        <v>4</v>
      </c>
      <c r="D100" s="32">
        <f t="shared" ref="D100:D108" si="71">AB7</f>
        <v>0</v>
      </c>
      <c r="E100" s="31" t="str">
        <f t="shared" ref="E100:E108" si="72">IF(D100&lt;&gt;0,IF((D100-C100)=-1,"Birdie",IF((D100-C100)=-2,"Eagle",IF((D100-C100)=0,"Par",IF((D100-C100)=1,"bogey",IF((D100-C100)=2,"Double bogey","Other"))))),"  ")</f>
        <v xml:space="preserve">  </v>
      </c>
      <c r="H100" s="33" t="s">
        <v>123</v>
      </c>
    </row>
    <row r="101" spans="2:9" x14ac:dyDescent="0.2">
      <c r="B101" s="31">
        <f t="shared" si="69"/>
        <v>2</v>
      </c>
      <c r="C101" s="31">
        <f t="shared" si="70"/>
        <v>4</v>
      </c>
      <c r="D101" s="32">
        <f t="shared" si="71"/>
        <v>0</v>
      </c>
      <c r="E101" s="31" t="str">
        <f t="shared" si="72"/>
        <v xml:space="preserve">  </v>
      </c>
      <c r="H101" t="s">
        <v>124</v>
      </c>
      <c r="I101" s="25">
        <f>COUNTIF(E100:E108,"Eagle")</f>
        <v>0</v>
      </c>
    </row>
    <row r="102" spans="2:9" x14ac:dyDescent="0.2">
      <c r="B102" s="31">
        <f t="shared" si="69"/>
        <v>3</v>
      </c>
      <c r="C102" s="31">
        <f t="shared" si="70"/>
        <v>4</v>
      </c>
      <c r="D102" s="32">
        <f t="shared" si="71"/>
        <v>0</v>
      </c>
      <c r="E102" s="31" t="str">
        <f t="shared" si="72"/>
        <v xml:space="preserve">  </v>
      </c>
      <c r="H102" t="s">
        <v>8</v>
      </c>
      <c r="I102" s="25">
        <f>COUNTIF(E100:E108,"Birdie")</f>
        <v>0</v>
      </c>
    </row>
    <row r="103" spans="2:9" x14ac:dyDescent="0.2">
      <c r="B103" s="31">
        <f t="shared" si="69"/>
        <v>4</v>
      </c>
      <c r="C103" s="31">
        <f t="shared" si="70"/>
        <v>4</v>
      </c>
      <c r="D103" s="32">
        <f t="shared" si="71"/>
        <v>0</v>
      </c>
      <c r="E103" s="31" t="str">
        <f t="shared" si="72"/>
        <v xml:space="preserve">  </v>
      </c>
      <c r="H103" t="s">
        <v>9</v>
      </c>
      <c r="I103" s="25">
        <f>COUNTIF(E100:E108,"Par")</f>
        <v>0</v>
      </c>
    </row>
    <row r="104" spans="2:9" x14ac:dyDescent="0.2">
      <c r="B104" s="31">
        <f t="shared" si="69"/>
        <v>5</v>
      </c>
      <c r="C104" s="31">
        <f t="shared" si="70"/>
        <v>3</v>
      </c>
      <c r="D104" s="32">
        <f t="shared" si="71"/>
        <v>0</v>
      </c>
      <c r="E104" s="31" t="str">
        <f t="shared" si="72"/>
        <v xml:space="preserve">  </v>
      </c>
      <c r="H104" t="s">
        <v>125</v>
      </c>
      <c r="I104" s="25">
        <f>COUNTIF(E100:E108,"bogey")</f>
        <v>0</v>
      </c>
    </row>
    <row r="105" spans="2:9" x14ac:dyDescent="0.2">
      <c r="B105" s="31">
        <f t="shared" si="69"/>
        <v>6</v>
      </c>
      <c r="C105" s="31">
        <f t="shared" si="70"/>
        <v>4</v>
      </c>
      <c r="D105" s="32">
        <f t="shared" si="71"/>
        <v>0</v>
      </c>
      <c r="E105" s="31" t="str">
        <f t="shared" si="72"/>
        <v xml:space="preserve">  </v>
      </c>
      <c r="H105" t="s">
        <v>126</v>
      </c>
      <c r="I105" s="25">
        <f>COUNTIF(E100:E108,"Double bogey")</f>
        <v>0</v>
      </c>
    </row>
    <row r="106" spans="2:9" x14ac:dyDescent="0.2">
      <c r="B106" s="31">
        <f t="shared" si="69"/>
        <v>7</v>
      </c>
      <c r="C106" s="31">
        <f t="shared" si="70"/>
        <v>4</v>
      </c>
      <c r="D106" s="32">
        <f t="shared" si="71"/>
        <v>0</v>
      </c>
      <c r="E106" s="31" t="str">
        <f t="shared" si="72"/>
        <v xml:space="preserve">  </v>
      </c>
      <c r="H106" t="s">
        <v>12</v>
      </c>
      <c r="I106" s="25">
        <f>COUNTIF(E100:E108,"Other")</f>
        <v>0</v>
      </c>
    </row>
    <row r="107" spans="2:9" x14ac:dyDescent="0.2">
      <c r="B107" s="31">
        <f t="shared" si="69"/>
        <v>8</v>
      </c>
      <c r="C107" s="31">
        <f t="shared" si="70"/>
        <v>3</v>
      </c>
      <c r="D107" s="32">
        <f t="shared" si="71"/>
        <v>0</v>
      </c>
      <c r="E107" s="31" t="str">
        <f t="shared" si="72"/>
        <v xml:space="preserve">  </v>
      </c>
    </row>
    <row r="108" spans="2:9" x14ac:dyDescent="0.2">
      <c r="B108" s="31">
        <f t="shared" si="69"/>
        <v>9</v>
      </c>
      <c r="C108" s="31">
        <f t="shared" si="70"/>
        <v>5</v>
      </c>
      <c r="D108" s="32">
        <f t="shared" si="71"/>
        <v>0</v>
      </c>
      <c r="E108" s="31" t="str">
        <f t="shared" si="72"/>
        <v xml:space="preserve">  </v>
      </c>
    </row>
    <row r="109" spans="2:9" x14ac:dyDescent="0.2">
      <c r="B109" s="31"/>
      <c r="C109" s="31"/>
      <c r="D109" s="32"/>
      <c r="E109" s="31"/>
    </row>
    <row r="110" spans="2:9" x14ac:dyDescent="0.2">
      <c r="B110" s="30">
        <f>AH4</f>
        <v>44365</v>
      </c>
      <c r="C110" s="31"/>
      <c r="D110" s="32"/>
      <c r="E110" s="31"/>
    </row>
    <row r="111" spans="2:9" x14ac:dyDescent="0.2">
      <c r="B111" s="31">
        <f t="shared" ref="B111:B119" si="73">AF7</f>
        <v>10</v>
      </c>
      <c r="C111" s="31">
        <f t="shared" ref="C111:C119" si="74">AG7</f>
        <v>4</v>
      </c>
      <c r="D111" s="32">
        <f t="shared" ref="D111:D119" si="75">AH7</f>
        <v>0</v>
      </c>
      <c r="E111" s="31" t="str">
        <f t="shared" ref="E111:E119" si="76">IF(D111&lt;&gt;0,IF((D111-C111)=-1,"Birdie",IF((D111-C111)=-2,"Eagle",IF((D111-C111)=0,"Par",IF((D111-C111)=1,"bogey",IF((D111-C111)=2,"Double bogey","Other"))))),"  ")</f>
        <v xml:space="preserve">  </v>
      </c>
      <c r="H111" s="33" t="s">
        <v>123</v>
      </c>
    </row>
    <row r="112" spans="2:9" x14ac:dyDescent="0.2">
      <c r="B112" s="31">
        <f t="shared" si="73"/>
        <v>11</v>
      </c>
      <c r="C112" s="31">
        <f t="shared" si="74"/>
        <v>4</v>
      </c>
      <c r="D112" s="32">
        <f t="shared" si="75"/>
        <v>0</v>
      </c>
      <c r="E112" s="31" t="str">
        <f t="shared" si="76"/>
        <v xml:space="preserve">  </v>
      </c>
      <c r="H112" t="s">
        <v>124</v>
      </c>
      <c r="I112" s="25">
        <f>COUNTIF(E111:E119,"Eagle")</f>
        <v>0</v>
      </c>
    </row>
    <row r="113" spans="2:9" x14ac:dyDescent="0.2">
      <c r="B113" s="31">
        <f t="shared" si="73"/>
        <v>12</v>
      </c>
      <c r="C113" s="31">
        <f t="shared" si="74"/>
        <v>3</v>
      </c>
      <c r="D113" s="32">
        <f t="shared" si="75"/>
        <v>0</v>
      </c>
      <c r="E113" s="31" t="str">
        <f t="shared" si="76"/>
        <v xml:space="preserve">  </v>
      </c>
      <c r="H113" t="s">
        <v>8</v>
      </c>
      <c r="I113" s="25">
        <f>COUNTIF(E111:E119,"Birdie")</f>
        <v>0</v>
      </c>
    </row>
    <row r="114" spans="2:9" x14ac:dyDescent="0.2">
      <c r="B114" s="31">
        <f t="shared" si="73"/>
        <v>13</v>
      </c>
      <c r="C114" s="31">
        <f t="shared" si="74"/>
        <v>4</v>
      </c>
      <c r="D114" s="32">
        <f t="shared" si="75"/>
        <v>0</v>
      </c>
      <c r="E114" s="31" t="str">
        <f t="shared" si="76"/>
        <v xml:space="preserve">  </v>
      </c>
      <c r="H114" t="s">
        <v>9</v>
      </c>
      <c r="I114" s="25">
        <f>COUNTIF(E111:E119,"Par")</f>
        <v>0</v>
      </c>
    </row>
    <row r="115" spans="2:9" x14ac:dyDescent="0.2">
      <c r="B115" s="31">
        <f t="shared" si="73"/>
        <v>14</v>
      </c>
      <c r="C115" s="31">
        <f t="shared" si="74"/>
        <v>4</v>
      </c>
      <c r="D115" s="32">
        <f t="shared" si="75"/>
        <v>0</v>
      </c>
      <c r="E115" s="31" t="str">
        <f t="shared" si="76"/>
        <v xml:space="preserve">  </v>
      </c>
      <c r="H115" t="s">
        <v>125</v>
      </c>
      <c r="I115" s="25">
        <f>COUNTIF(E111:E119,"bogey")</f>
        <v>0</v>
      </c>
    </row>
    <row r="116" spans="2:9" x14ac:dyDescent="0.2">
      <c r="B116" s="31">
        <f t="shared" si="73"/>
        <v>15</v>
      </c>
      <c r="C116" s="31">
        <f t="shared" si="74"/>
        <v>3</v>
      </c>
      <c r="D116" s="32">
        <f t="shared" si="75"/>
        <v>0</v>
      </c>
      <c r="E116" s="31" t="str">
        <f t="shared" si="76"/>
        <v xml:space="preserve">  </v>
      </c>
      <c r="H116" t="s">
        <v>126</v>
      </c>
      <c r="I116" s="25">
        <f>COUNTIF(E111:E119,"Double bogey")</f>
        <v>0</v>
      </c>
    </row>
    <row r="117" spans="2:9" x14ac:dyDescent="0.2">
      <c r="B117" s="31">
        <f t="shared" si="73"/>
        <v>16</v>
      </c>
      <c r="C117" s="31">
        <f t="shared" si="74"/>
        <v>5</v>
      </c>
      <c r="D117" s="32">
        <f t="shared" si="75"/>
        <v>0</v>
      </c>
      <c r="E117" s="31" t="str">
        <f t="shared" si="76"/>
        <v xml:space="preserve">  </v>
      </c>
      <c r="H117" t="s">
        <v>12</v>
      </c>
      <c r="I117" s="25">
        <f>COUNTIF(E111:E119,"Other")</f>
        <v>0</v>
      </c>
    </row>
    <row r="118" spans="2:9" x14ac:dyDescent="0.2">
      <c r="B118" s="31">
        <f t="shared" si="73"/>
        <v>17</v>
      </c>
      <c r="C118" s="31">
        <f t="shared" si="74"/>
        <v>4</v>
      </c>
      <c r="D118" s="32">
        <f t="shared" si="75"/>
        <v>0</v>
      </c>
      <c r="E118" s="31" t="str">
        <f t="shared" si="76"/>
        <v xml:space="preserve">  </v>
      </c>
    </row>
    <row r="119" spans="2:9" x14ac:dyDescent="0.2">
      <c r="B119" s="31">
        <f t="shared" si="73"/>
        <v>18</v>
      </c>
      <c r="C119" s="31">
        <f t="shared" si="74"/>
        <v>5</v>
      </c>
      <c r="D119" s="32">
        <f t="shared" si="75"/>
        <v>0</v>
      </c>
      <c r="E119" s="31" t="str">
        <f t="shared" si="76"/>
        <v xml:space="preserve">  </v>
      </c>
    </row>
    <row r="120" spans="2:9" x14ac:dyDescent="0.2">
      <c r="B120" s="31"/>
      <c r="C120" s="31"/>
      <c r="D120" s="32"/>
      <c r="E120" s="31"/>
    </row>
    <row r="121" spans="2:9" x14ac:dyDescent="0.2">
      <c r="B121" s="30">
        <f>AN4</f>
        <v>44372</v>
      </c>
      <c r="C121" s="31"/>
      <c r="D121" s="32"/>
      <c r="E121" s="31"/>
    </row>
    <row r="122" spans="2:9" x14ac:dyDescent="0.2">
      <c r="B122" s="31">
        <f t="shared" ref="B122:B130" si="77">AL7</f>
        <v>1</v>
      </c>
      <c r="C122" s="31">
        <f t="shared" ref="C122:C130" si="78">AM7</f>
        <v>4</v>
      </c>
      <c r="D122" s="32">
        <f t="shared" ref="D122:D130" si="79">AN7</f>
        <v>0</v>
      </c>
      <c r="E122" s="31" t="str">
        <f t="shared" ref="E122:E130" si="80">IF(D122&lt;&gt;0,IF((D122-C122)=-1,"Birdie",IF((D122-C122)=-2,"Eagle",IF((D122-C122)=0,"Par",IF((D122-C122)=1,"bogey",IF((D122-C122)=2,"Double bogey","Other"))))),"  ")</f>
        <v xml:space="preserve">  </v>
      </c>
      <c r="H122" s="33" t="s">
        <v>123</v>
      </c>
    </row>
    <row r="123" spans="2:9" x14ac:dyDescent="0.2">
      <c r="B123" s="31">
        <f t="shared" si="77"/>
        <v>2</v>
      </c>
      <c r="C123" s="31">
        <f t="shared" si="78"/>
        <v>4</v>
      </c>
      <c r="D123" s="32">
        <f t="shared" si="79"/>
        <v>0</v>
      </c>
      <c r="E123" s="31" t="str">
        <f t="shared" si="80"/>
        <v xml:space="preserve">  </v>
      </c>
      <c r="H123" t="s">
        <v>124</v>
      </c>
      <c r="I123" s="25">
        <f>COUNTIF(E122:E130,"Eagle")</f>
        <v>0</v>
      </c>
    </row>
    <row r="124" spans="2:9" x14ac:dyDescent="0.2">
      <c r="B124" s="31">
        <f t="shared" si="77"/>
        <v>3</v>
      </c>
      <c r="C124" s="31">
        <f t="shared" si="78"/>
        <v>4</v>
      </c>
      <c r="D124" s="32">
        <f t="shared" si="79"/>
        <v>0</v>
      </c>
      <c r="E124" s="31" t="str">
        <f t="shared" si="80"/>
        <v xml:space="preserve">  </v>
      </c>
      <c r="H124" t="s">
        <v>8</v>
      </c>
      <c r="I124" s="25">
        <f>COUNTIF(E122:E130,"Birdie")</f>
        <v>0</v>
      </c>
    </row>
    <row r="125" spans="2:9" x14ac:dyDescent="0.2">
      <c r="B125" s="31">
        <f t="shared" si="77"/>
        <v>4</v>
      </c>
      <c r="C125" s="31">
        <f t="shared" si="78"/>
        <v>4</v>
      </c>
      <c r="D125" s="32">
        <f t="shared" si="79"/>
        <v>0</v>
      </c>
      <c r="E125" s="31" t="str">
        <f t="shared" si="80"/>
        <v xml:space="preserve">  </v>
      </c>
      <c r="H125" t="s">
        <v>9</v>
      </c>
      <c r="I125" s="25">
        <f>COUNTIF(E122:E130,"Par")</f>
        <v>0</v>
      </c>
    </row>
    <row r="126" spans="2:9" x14ac:dyDescent="0.2">
      <c r="B126" s="31">
        <f t="shared" si="77"/>
        <v>5</v>
      </c>
      <c r="C126" s="31">
        <f t="shared" si="78"/>
        <v>3</v>
      </c>
      <c r="D126" s="32">
        <f t="shared" si="79"/>
        <v>0</v>
      </c>
      <c r="E126" s="31" t="str">
        <f t="shared" si="80"/>
        <v xml:space="preserve">  </v>
      </c>
      <c r="H126" t="s">
        <v>125</v>
      </c>
      <c r="I126" s="25">
        <f>COUNTIF(E122:E130,"bogey")</f>
        <v>0</v>
      </c>
    </row>
    <row r="127" spans="2:9" x14ac:dyDescent="0.2">
      <c r="B127" s="31">
        <f t="shared" si="77"/>
        <v>6</v>
      </c>
      <c r="C127" s="31">
        <f t="shared" si="78"/>
        <v>4</v>
      </c>
      <c r="D127" s="32">
        <f t="shared" si="79"/>
        <v>0</v>
      </c>
      <c r="E127" s="31" t="str">
        <f t="shared" si="80"/>
        <v xml:space="preserve">  </v>
      </c>
      <c r="H127" t="s">
        <v>126</v>
      </c>
      <c r="I127" s="25">
        <f>COUNTIF(E122:E130,"Double bogey")</f>
        <v>0</v>
      </c>
    </row>
    <row r="128" spans="2:9" x14ac:dyDescent="0.2">
      <c r="B128" s="31">
        <f t="shared" si="77"/>
        <v>7</v>
      </c>
      <c r="C128" s="31">
        <f t="shared" si="78"/>
        <v>4</v>
      </c>
      <c r="D128" s="32">
        <f t="shared" si="79"/>
        <v>0</v>
      </c>
      <c r="E128" s="31" t="str">
        <f t="shared" si="80"/>
        <v xml:space="preserve">  </v>
      </c>
      <c r="H128" t="s">
        <v>12</v>
      </c>
      <c r="I128" s="25">
        <f>COUNTIF(E122:E130,"Other")</f>
        <v>0</v>
      </c>
    </row>
    <row r="129" spans="2:9" x14ac:dyDescent="0.2">
      <c r="B129" s="31">
        <f t="shared" si="77"/>
        <v>8</v>
      </c>
      <c r="C129" s="31">
        <f t="shared" si="78"/>
        <v>3</v>
      </c>
      <c r="D129" s="32">
        <f t="shared" si="79"/>
        <v>0</v>
      </c>
      <c r="E129" s="31" t="str">
        <f t="shared" si="80"/>
        <v xml:space="preserve">  </v>
      </c>
    </row>
    <row r="130" spans="2:9" x14ac:dyDescent="0.2">
      <c r="B130" s="31">
        <f t="shared" si="77"/>
        <v>9</v>
      </c>
      <c r="C130" s="31">
        <f t="shared" si="78"/>
        <v>5</v>
      </c>
      <c r="D130" s="32">
        <f t="shared" si="79"/>
        <v>0</v>
      </c>
      <c r="E130" s="31" t="str">
        <f t="shared" si="80"/>
        <v xml:space="preserve">  </v>
      </c>
    </row>
    <row r="131" spans="2:9" x14ac:dyDescent="0.2">
      <c r="B131" s="31"/>
      <c r="C131" s="31"/>
      <c r="D131" s="32"/>
      <c r="E131" s="31"/>
    </row>
    <row r="132" spans="2:9" x14ac:dyDescent="0.2">
      <c r="B132" s="30">
        <f>AT4</f>
        <v>44379</v>
      </c>
      <c r="C132" s="31"/>
      <c r="D132" s="32"/>
      <c r="E132" s="31"/>
    </row>
    <row r="133" spans="2:9" x14ac:dyDescent="0.2">
      <c r="B133" s="31">
        <f t="shared" ref="B133:B141" si="81">AR7</f>
        <v>10</v>
      </c>
      <c r="C133" s="31">
        <f t="shared" ref="C133:C141" si="82">AS7</f>
        <v>4</v>
      </c>
      <c r="D133" s="32">
        <f t="shared" ref="D133:D141" si="83">AT7</f>
        <v>0</v>
      </c>
      <c r="E133" s="31" t="str">
        <f t="shared" ref="E133:E141" si="84">IF(D133&lt;&gt;0,IF((D133-C133)=-1,"Birdie",IF((D133-C133)=-2,"Eagle",IF((D133-C133)=0,"Par",IF((D133-C133)=1,"bogey",IF((D133-C133)=2,"Double bogey","Other"))))),"  ")</f>
        <v xml:space="preserve">  </v>
      </c>
      <c r="H133" s="33" t="s">
        <v>123</v>
      </c>
    </row>
    <row r="134" spans="2:9" x14ac:dyDescent="0.2">
      <c r="B134" s="31">
        <f t="shared" si="81"/>
        <v>11</v>
      </c>
      <c r="C134" s="31">
        <f t="shared" si="82"/>
        <v>4</v>
      </c>
      <c r="D134" s="32">
        <f t="shared" si="83"/>
        <v>0</v>
      </c>
      <c r="E134" s="31" t="str">
        <f t="shared" si="84"/>
        <v xml:space="preserve">  </v>
      </c>
      <c r="H134" t="s">
        <v>124</v>
      </c>
      <c r="I134" s="25">
        <f>COUNTIF(E133:E141,"Eagle")</f>
        <v>0</v>
      </c>
    </row>
    <row r="135" spans="2:9" x14ac:dyDescent="0.2">
      <c r="B135" s="31">
        <f t="shared" si="81"/>
        <v>12</v>
      </c>
      <c r="C135" s="31">
        <f t="shared" si="82"/>
        <v>3</v>
      </c>
      <c r="D135" s="32">
        <f t="shared" si="83"/>
        <v>0</v>
      </c>
      <c r="E135" s="31" t="str">
        <f t="shared" si="84"/>
        <v xml:space="preserve">  </v>
      </c>
      <c r="H135" t="s">
        <v>8</v>
      </c>
      <c r="I135" s="25">
        <f>COUNTIF(E133:E141,"Birdie")</f>
        <v>0</v>
      </c>
    </row>
    <row r="136" spans="2:9" x14ac:dyDescent="0.2">
      <c r="B136" s="31">
        <f t="shared" si="81"/>
        <v>13</v>
      </c>
      <c r="C136" s="31">
        <f t="shared" si="82"/>
        <v>4</v>
      </c>
      <c r="D136" s="32">
        <f t="shared" si="83"/>
        <v>0</v>
      </c>
      <c r="E136" s="31" t="str">
        <f t="shared" si="84"/>
        <v xml:space="preserve">  </v>
      </c>
      <c r="H136" t="s">
        <v>9</v>
      </c>
      <c r="I136" s="25">
        <f>COUNTIF(E133:E141,"Par")</f>
        <v>0</v>
      </c>
    </row>
    <row r="137" spans="2:9" x14ac:dyDescent="0.2">
      <c r="B137" s="31">
        <f t="shared" si="81"/>
        <v>14</v>
      </c>
      <c r="C137" s="31">
        <f t="shared" si="82"/>
        <v>4</v>
      </c>
      <c r="D137" s="32">
        <f t="shared" si="83"/>
        <v>0</v>
      </c>
      <c r="E137" s="31" t="str">
        <f t="shared" si="84"/>
        <v xml:space="preserve">  </v>
      </c>
      <c r="H137" t="s">
        <v>125</v>
      </c>
      <c r="I137" s="25">
        <f>COUNTIF(E133:E141,"bogey")</f>
        <v>0</v>
      </c>
    </row>
    <row r="138" spans="2:9" x14ac:dyDescent="0.2">
      <c r="B138" s="31">
        <f t="shared" si="81"/>
        <v>15</v>
      </c>
      <c r="C138" s="31">
        <f t="shared" si="82"/>
        <v>3</v>
      </c>
      <c r="D138" s="32">
        <f t="shared" si="83"/>
        <v>0</v>
      </c>
      <c r="E138" s="31" t="str">
        <f t="shared" si="84"/>
        <v xml:space="preserve">  </v>
      </c>
      <c r="H138" t="s">
        <v>126</v>
      </c>
      <c r="I138" s="25">
        <f>COUNTIF(E133:E141,"Double bogey")</f>
        <v>0</v>
      </c>
    </row>
    <row r="139" spans="2:9" x14ac:dyDescent="0.2">
      <c r="B139" s="31">
        <f t="shared" si="81"/>
        <v>16</v>
      </c>
      <c r="C139" s="31">
        <f t="shared" si="82"/>
        <v>5</v>
      </c>
      <c r="D139" s="32">
        <f t="shared" si="83"/>
        <v>0</v>
      </c>
      <c r="E139" s="31" t="str">
        <f t="shared" si="84"/>
        <v xml:space="preserve">  </v>
      </c>
      <c r="H139" t="s">
        <v>12</v>
      </c>
      <c r="I139" s="25">
        <f>COUNTIF(E133:E141,"Other")</f>
        <v>0</v>
      </c>
    </row>
    <row r="140" spans="2:9" x14ac:dyDescent="0.2">
      <c r="B140" s="31">
        <f t="shared" si="81"/>
        <v>17</v>
      </c>
      <c r="C140" s="31">
        <f t="shared" si="82"/>
        <v>4</v>
      </c>
      <c r="D140" s="32">
        <f t="shared" si="83"/>
        <v>0</v>
      </c>
      <c r="E140" s="31" t="str">
        <f t="shared" si="84"/>
        <v xml:space="preserve">  </v>
      </c>
    </row>
    <row r="141" spans="2:9" x14ac:dyDescent="0.2">
      <c r="B141" s="31">
        <f t="shared" si="81"/>
        <v>18</v>
      </c>
      <c r="C141" s="31">
        <f t="shared" si="82"/>
        <v>5</v>
      </c>
      <c r="D141" s="32">
        <f t="shared" si="83"/>
        <v>0</v>
      </c>
      <c r="E141" s="31" t="str">
        <f t="shared" si="84"/>
        <v xml:space="preserve">  </v>
      </c>
    </row>
    <row r="142" spans="2:9" x14ac:dyDescent="0.2">
      <c r="B142" s="31"/>
      <c r="C142" s="31"/>
      <c r="D142" s="32"/>
      <c r="E142" s="31"/>
    </row>
    <row r="143" spans="2:9" x14ac:dyDescent="0.2">
      <c r="B143" s="30">
        <f>AZ4</f>
        <v>44393</v>
      </c>
      <c r="C143" s="31"/>
      <c r="D143" s="32"/>
      <c r="E143" s="31"/>
    </row>
    <row r="144" spans="2:9" x14ac:dyDescent="0.2">
      <c r="B144" s="31">
        <f t="shared" ref="B144:B152" si="85">AX7</f>
        <v>10</v>
      </c>
      <c r="C144" s="31">
        <f t="shared" ref="C144:C152" si="86">AY7</f>
        <v>4</v>
      </c>
      <c r="D144" s="32">
        <f t="shared" ref="D144:D152" si="87">AZ7</f>
        <v>0</v>
      </c>
      <c r="E144" s="31" t="str">
        <f t="shared" ref="E144:E152" si="88">IF(D144&lt;&gt;0,IF((D144-C144)=-1,"Birdie",IF((D144-C144)=-2,"Eagle",IF((D144-C144)=0,"Par",IF((D144-C144)=1,"bogey",IF((D144-C144)=2,"Double bogey","Other"))))),"  ")</f>
        <v xml:space="preserve">  </v>
      </c>
      <c r="H144" s="33" t="s">
        <v>123</v>
      </c>
    </row>
    <row r="145" spans="2:9" x14ac:dyDescent="0.2">
      <c r="B145" s="31">
        <f t="shared" si="85"/>
        <v>11</v>
      </c>
      <c r="C145" s="31">
        <f t="shared" si="86"/>
        <v>4</v>
      </c>
      <c r="D145" s="32">
        <f t="shared" si="87"/>
        <v>0</v>
      </c>
      <c r="E145" s="31" t="str">
        <f t="shared" si="88"/>
        <v xml:space="preserve">  </v>
      </c>
      <c r="H145" t="s">
        <v>124</v>
      </c>
      <c r="I145" s="25">
        <f>COUNTIF(E144:E152,"Eagle")</f>
        <v>0</v>
      </c>
    </row>
    <row r="146" spans="2:9" x14ac:dyDescent="0.2">
      <c r="B146" s="31">
        <f t="shared" si="85"/>
        <v>12</v>
      </c>
      <c r="C146" s="31">
        <f t="shared" si="86"/>
        <v>3</v>
      </c>
      <c r="D146" s="32">
        <f t="shared" si="87"/>
        <v>0</v>
      </c>
      <c r="E146" s="31" t="str">
        <f t="shared" si="88"/>
        <v xml:space="preserve">  </v>
      </c>
      <c r="H146" t="s">
        <v>8</v>
      </c>
      <c r="I146" s="25">
        <f>COUNTIF(E144:E152,"Birdie")</f>
        <v>0</v>
      </c>
    </row>
    <row r="147" spans="2:9" x14ac:dyDescent="0.2">
      <c r="B147" s="31">
        <f t="shared" si="85"/>
        <v>13</v>
      </c>
      <c r="C147" s="31">
        <f t="shared" si="86"/>
        <v>4</v>
      </c>
      <c r="D147" s="32">
        <f t="shared" si="87"/>
        <v>0</v>
      </c>
      <c r="E147" s="31" t="str">
        <f t="shared" si="88"/>
        <v xml:space="preserve">  </v>
      </c>
      <c r="H147" t="s">
        <v>9</v>
      </c>
      <c r="I147" s="25">
        <f>COUNTIF(E144:E152,"Par")</f>
        <v>0</v>
      </c>
    </row>
    <row r="148" spans="2:9" x14ac:dyDescent="0.2">
      <c r="B148" s="31">
        <f t="shared" si="85"/>
        <v>14</v>
      </c>
      <c r="C148" s="31">
        <f t="shared" si="86"/>
        <v>4</v>
      </c>
      <c r="D148" s="32">
        <f t="shared" si="87"/>
        <v>0</v>
      </c>
      <c r="E148" s="31" t="str">
        <f t="shared" si="88"/>
        <v xml:space="preserve">  </v>
      </c>
      <c r="H148" t="s">
        <v>125</v>
      </c>
      <c r="I148" s="25">
        <f>COUNTIF(E144:E152,"bogey")</f>
        <v>0</v>
      </c>
    </row>
    <row r="149" spans="2:9" x14ac:dyDescent="0.2">
      <c r="B149" s="31">
        <f t="shared" si="85"/>
        <v>15</v>
      </c>
      <c r="C149" s="31">
        <f t="shared" si="86"/>
        <v>3</v>
      </c>
      <c r="D149" s="32">
        <f t="shared" si="87"/>
        <v>0</v>
      </c>
      <c r="E149" s="31" t="str">
        <f t="shared" si="88"/>
        <v xml:space="preserve">  </v>
      </c>
      <c r="H149" t="s">
        <v>126</v>
      </c>
      <c r="I149" s="25">
        <f>COUNTIF(E144:E152,"Double bogey")</f>
        <v>0</v>
      </c>
    </row>
    <row r="150" spans="2:9" x14ac:dyDescent="0.2">
      <c r="B150" s="31">
        <f t="shared" si="85"/>
        <v>16</v>
      </c>
      <c r="C150" s="31">
        <f t="shared" si="86"/>
        <v>5</v>
      </c>
      <c r="D150" s="32">
        <f t="shared" si="87"/>
        <v>0</v>
      </c>
      <c r="E150" s="31" t="str">
        <f t="shared" si="88"/>
        <v xml:space="preserve">  </v>
      </c>
      <c r="H150" t="s">
        <v>12</v>
      </c>
      <c r="I150" s="25">
        <f>COUNTIF(E144:E152,"Other")</f>
        <v>0</v>
      </c>
    </row>
    <row r="151" spans="2:9" x14ac:dyDescent="0.2">
      <c r="B151" s="31">
        <f t="shared" si="85"/>
        <v>17</v>
      </c>
      <c r="C151" s="31">
        <f t="shared" si="86"/>
        <v>4</v>
      </c>
      <c r="D151" s="32">
        <f t="shared" si="87"/>
        <v>0</v>
      </c>
      <c r="E151" s="31" t="str">
        <f t="shared" si="88"/>
        <v xml:space="preserve">  </v>
      </c>
    </row>
    <row r="152" spans="2:9" x14ac:dyDescent="0.2">
      <c r="B152" s="31">
        <f t="shared" si="85"/>
        <v>18</v>
      </c>
      <c r="C152" s="31">
        <f t="shared" si="86"/>
        <v>5</v>
      </c>
      <c r="D152" s="32">
        <f t="shared" si="87"/>
        <v>0</v>
      </c>
      <c r="E152" s="31" t="str">
        <f t="shared" si="88"/>
        <v xml:space="preserve">  </v>
      </c>
    </row>
    <row r="153" spans="2:9" x14ac:dyDescent="0.2">
      <c r="B153" s="31"/>
      <c r="C153" s="31"/>
      <c r="D153" s="32"/>
      <c r="E153" s="31"/>
    </row>
    <row r="154" spans="2:9" x14ac:dyDescent="0.2">
      <c r="B154" s="30">
        <f>BF4</f>
        <v>44400</v>
      </c>
      <c r="C154" s="31"/>
      <c r="D154" s="32"/>
      <c r="E154" s="31"/>
    </row>
    <row r="155" spans="2:9" x14ac:dyDescent="0.2">
      <c r="B155" s="31">
        <f t="shared" ref="B155:B163" si="89">BD7</f>
        <v>1</v>
      </c>
      <c r="C155" s="31">
        <f t="shared" ref="C155:C163" si="90">BE7</f>
        <v>4</v>
      </c>
      <c r="D155" s="32">
        <f t="shared" ref="D155:D163" si="91">BF7</f>
        <v>0</v>
      </c>
      <c r="E155" s="31" t="str">
        <f t="shared" ref="E155:E163" si="92">IF(D155&lt;&gt;0,IF((D155-C155)=-1,"Birdie",IF((D155-C155)=-2,"Eagle",IF((D155-C155)=0,"Par",IF((D155-C155)=1,"bogey",IF((D155-C155)=2,"Double bogey","Other"))))),"  ")</f>
        <v xml:space="preserve">  </v>
      </c>
      <c r="H155" s="33" t="s">
        <v>123</v>
      </c>
    </row>
    <row r="156" spans="2:9" x14ac:dyDescent="0.2">
      <c r="B156" s="31">
        <f t="shared" si="89"/>
        <v>2</v>
      </c>
      <c r="C156" s="31">
        <f t="shared" si="90"/>
        <v>4</v>
      </c>
      <c r="D156" s="32">
        <f t="shared" si="91"/>
        <v>0</v>
      </c>
      <c r="E156" s="31" t="str">
        <f t="shared" si="92"/>
        <v xml:space="preserve">  </v>
      </c>
      <c r="H156" t="s">
        <v>124</v>
      </c>
      <c r="I156" s="25">
        <f>COUNTIF(E155:E163,"Eagle")</f>
        <v>0</v>
      </c>
    </row>
    <row r="157" spans="2:9" x14ac:dyDescent="0.2">
      <c r="B157" s="31">
        <f t="shared" si="89"/>
        <v>3</v>
      </c>
      <c r="C157" s="31">
        <f t="shared" si="90"/>
        <v>4</v>
      </c>
      <c r="D157" s="32">
        <f t="shared" si="91"/>
        <v>0</v>
      </c>
      <c r="E157" s="31" t="str">
        <f t="shared" si="92"/>
        <v xml:space="preserve">  </v>
      </c>
      <c r="H157" t="s">
        <v>8</v>
      </c>
      <c r="I157" s="25">
        <f>COUNTIF(E155:E163,"Birdie")</f>
        <v>0</v>
      </c>
    </row>
    <row r="158" spans="2:9" x14ac:dyDescent="0.2">
      <c r="B158" s="31">
        <f t="shared" si="89"/>
        <v>4</v>
      </c>
      <c r="C158" s="31">
        <f t="shared" si="90"/>
        <v>4</v>
      </c>
      <c r="D158" s="32">
        <f t="shared" si="91"/>
        <v>0</v>
      </c>
      <c r="E158" s="31" t="str">
        <f t="shared" si="92"/>
        <v xml:space="preserve">  </v>
      </c>
      <c r="H158" t="s">
        <v>9</v>
      </c>
      <c r="I158" s="25">
        <f>COUNTIF(E155:E163,"Par")</f>
        <v>0</v>
      </c>
    </row>
    <row r="159" spans="2:9" x14ac:dyDescent="0.2">
      <c r="B159" s="31">
        <f t="shared" si="89"/>
        <v>5</v>
      </c>
      <c r="C159" s="31">
        <f t="shared" si="90"/>
        <v>3</v>
      </c>
      <c r="D159" s="32">
        <f t="shared" si="91"/>
        <v>0</v>
      </c>
      <c r="E159" s="31" t="str">
        <f t="shared" si="92"/>
        <v xml:space="preserve">  </v>
      </c>
      <c r="H159" t="s">
        <v>125</v>
      </c>
      <c r="I159" s="25">
        <f>COUNTIF(E155:E163,"bogey")</f>
        <v>0</v>
      </c>
    </row>
    <row r="160" spans="2:9" x14ac:dyDescent="0.2">
      <c r="B160" s="31">
        <f t="shared" si="89"/>
        <v>6</v>
      </c>
      <c r="C160" s="31">
        <f t="shared" si="90"/>
        <v>4</v>
      </c>
      <c r="D160" s="32">
        <f t="shared" si="91"/>
        <v>0</v>
      </c>
      <c r="E160" s="31" t="str">
        <f t="shared" si="92"/>
        <v xml:space="preserve">  </v>
      </c>
      <c r="H160" t="s">
        <v>126</v>
      </c>
      <c r="I160" s="25">
        <f>COUNTIF(E155:E163,"Double bogey")</f>
        <v>0</v>
      </c>
    </row>
    <row r="161" spans="2:9" x14ac:dyDescent="0.2">
      <c r="B161" s="31">
        <f t="shared" si="89"/>
        <v>7</v>
      </c>
      <c r="C161" s="31">
        <f t="shared" si="90"/>
        <v>4</v>
      </c>
      <c r="D161" s="32">
        <f t="shared" si="91"/>
        <v>0</v>
      </c>
      <c r="E161" s="31" t="str">
        <f t="shared" si="92"/>
        <v xml:space="preserve">  </v>
      </c>
      <c r="H161" t="s">
        <v>12</v>
      </c>
      <c r="I161" s="25">
        <f>COUNTIF(E155:E163,"Other")</f>
        <v>0</v>
      </c>
    </row>
    <row r="162" spans="2:9" x14ac:dyDescent="0.2">
      <c r="B162" s="31">
        <f t="shared" si="89"/>
        <v>8</v>
      </c>
      <c r="C162" s="31">
        <f t="shared" si="90"/>
        <v>3</v>
      </c>
      <c r="D162" s="32">
        <f t="shared" si="91"/>
        <v>0</v>
      </c>
      <c r="E162" s="31" t="str">
        <f t="shared" si="92"/>
        <v xml:space="preserve">  </v>
      </c>
    </row>
    <row r="163" spans="2:9" x14ac:dyDescent="0.2">
      <c r="B163" s="31">
        <f t="shared" si="89"/>
        <v>9</v>
      </c>
      <c r="C163" s="31">
        <f t="shared" si="90"/>
        <v>5</v>
      </c>
      <c r="D163" s="32">
        <f t="shared" si="91"/>
        <v>0</v>
      </c>
      <c r="E163" s="31" t="str">
        <f t="shared" si="92"/>
        <v xml:space="preserve">  </v>
      </c>
    </row>
    <row r="164" spans="2:9" x14ac:dyDescent="0.2">
      <c r="B164" s="31"/>
      <c r="C164" s="31"/>
      <c r="D164" s="32"/>
      <c r="E164" s="31"/>
    </row>
    <row r="165" spans="2:9" x14ac:dyDescent="0.2">
      <c r="B165" s="30">
        <f>BL4</f>
        <v>44407</v>
      </c>
      <c r="C165" s="31"/>
      <c r="D165" s="32"/>
      <c r="E165" s="31"/>
    </row>
    <row r="166" spans="2:9" x14ac:dyDescent="0.2">
      <c r="B166" s="31">
        <f t="shared" ref="B166:B174" si="93">BJ7</f>
        <v>10</v>
      </c>
      <c r="C166" s="31">
        <f t="shared" ref="C166:C174" si="94">BK7</f>
        <v>4</v>
      </c>
      <c r="D166" s="32">
        <f t="shared" ref="D166:D174" si="95">BL7</f>
        <v>0</v>
      </c>
      <c r="E166" s="31" t="str">
        <f t="shared" ref="E166:E174" si="96">IF(D166&lt;&gt;0,IF((D166-C166)=-1,"Birdie",IF((D166-C166)=-2,"Eagle",IF((D166-C166)=0,"Par",IF((D166-C166)=1,"bogey",IF((D166-C166)=2,"Double bogey","Other"))))),"  ")</f>
        <v xml:space="preserve">  </v>
      </c>
      <c r="H166" s="33" t="s">
        <v>123</v>
      </c>
    </row>
    <row r="167" spans="2:9" x14ac:dyDescent="0.2">
      <c r="B167" s="31">
        <f t="shared" si="93"/>
        <v>11</v>
      </c>
      <c r="C167" s="31">
        <f t="shared" si="94"/>
        <v>4</v>
      </c>
      <c r="D167" s="32">
        <f t="shared" si="95"/>
        <v>0</v>
      </c>
      <c r="E167" s="31" t="str">
        <f t="shared" si="96"/>
        <v xml:space="preserve">  </v>
      </c>
      <c r="H167" t="s">
        <v>124</v>
      </c>
      <c r="I167" s="25">
        <f>COUNTIF(E166:E174,"Eagle")</f>
        <v>0</v>
      </c>
    </row>
    <row r="168" spans="2:9" x14ac:dyDescent="0.2">
      <c r="B168" s="31">
        <f t="shared" si="93"/>
        <v>12</v>
      </c>
      <c r="C168" s="31">
        <f t="shared" si="94"/>
        <v>3</v>
      </c>
      <c r="D168" s="32">
        <f t="shared" si="95"/>
        <v>0</v>
      </c>
      <c r="E168" s="31" t="str">
        <f t="shared" si="96"/>
        <v xml:space="preserve">  </v>
      </c>
      <c r="H168" t="s">
        <v>8</v>
      </c>
      <c r="I168" s="25">
        <f>COUNTIF(E166:E174,"Birdie")</f>
        <v>0</v>
      </c>
    </row>
    <row r="169" spans="2:9" x14ac:dyDescent="0.2">
      <c r="B169" s="31">
        <f t="shared" si="93"/>
        <v>13</v>
      </c>
      <c r="C169" s="31">
        <f t="shared" si="94"/>
        <v>4</v>
      </c>
      <c r="D169" s="32">
        <f t="shared" si="95"/>
        <v>0</v>
      </c>
      <c r="E169" s="31" t="str">
        <f t="shared" si="96"/>
        <v xml:space="preserve">  </v>
      </c>
      <c r="H169" t="s">
        <v>9</v>
      </c>
      <c r="I169" s="25">
        <f>COUNTIF(E166:E174,"Par")</f>
        <v>0</v>
      </c>
    </row>
    <row r="170" spans="2:9" x14ac:dyDescent="0.2">
      <c r="B170" s="31">
        <f t="shared" si="93"/>
        <v>14</v>
      </c>
      <c r="C170" s="31">
        <f t="shared" si="94"/>
        <v>4</v>
      </c>
      <c r="D170" s="32">
        <f t="shared" si="95"/>
        <v>0</v>
      </c>
      <c r="E170" s="31" t="str">
        <f t="shared" si="96"/>
        <v xml:space="preserve">  </v>
      </c>
      <c r="H170" t="s">
        <v>125</v>
      </c>
      <c r="I170" s="25">
        <f>COUNTIF(E166:E174,"bogey")</f>
        <v>0</v>
      </c>
    </row>
    <row r="171" spans="2:9" x14ac:dyDescent="0.2">
      <c r="B171" s="31">
        <f t="shared" si="93"/>
        <v>15</v>
      </c>
      <c r="C171" s="31">
        <f t="shared" si="94"/>
        <v>3</v>
      </c>
      <c r="D171" s="32">
        <f t="shared" si="95"/>
        <v>0</v>
      </c>
      <c r="E171" s="31" t="str">
        <f t="shared" si="96"/>
        <v xml:space="preserve">  </v>
      </c>
      <c r="H171" t="s">
        <v>126</v>
      </c>
      <c r="I171" s="25">
        <f>COUNTIF(E166:E174,"Double bogey")</f>
        <v>0</v>
      </c>
    </row>
    <row r="172" spans="2:9" x14ac:dyDescent="0.2">
      <c r="B172" s="31">
        <f t="shared" si="93"/>
        <v>16</v>
      </c>
      <c r="C172" s="31">
        <f t="shared" si="94"/>
        <v>5</v>
      </c>
      <c r="D172" s="32">
        <f t="shared" si="95"/>
        <v>0</v>
      </c>
      <c r="E172" s="31" t="str">
        <f t="shared" si="96"/>
        <v xml:space="preserve">  </v>
      </c>
      <c r="H172" t="s">
        <v>12</v>
      </c>
      <c r="I172" s="25">
        <f>COUNTIF(E166:E174,"Other")</f>
        <v>0</v>
      </c>
    </row>
    <row r="173" spans="2:9" x14ac:dyDescent="0.2">
      <c r="B173" s="31">
        <f t="shared" si="93"/>
        <v>17</v>
      </c>
      <c r="C173" s="31">
        <f t="shared" si="94"/>
        <v>4</v>
      </c>
      <c r="D173" s="32">
        <f t="shared" si="95"/>
        <v>0</v>
      </c>
      <c r="E173" s="31" t="str">
        <f t="shared" si="96"/>
        <v xml:space="preserve">  </v>
      </c>
    </row>
    <row r="174" spans="2:9" x14ac:dyDescent="0.2">
      <c r="B174" s="31">
        <f t="shared" si="93"/>
        <v>18</v>
      </c>
      <c r="C174" s="31">
        <f t="shared" si="94"/>
        <v>5</v>
      </c>
      <c r="D174" s="32">
        <f t="shared" si="95"/>
        <v>0</v>
      </c>
      <c r="E174" s="31" t="str">
        <f t="shared" si="96"/>
        <v xml:space="preserve">  </v>
      </c>
    </row>
    <row r="175" spans="2:9" x14ac:dyDescent="0.2">
      <c r="B175" s="31"/>
      <c r="C175" s="31"/>
      <c r="D175" s="32"/>
      <c r="E175" s="31"/>
    </row>
    <row r="176" spans="2:9" x14ac:dyDescent="0.2">
      <c r="B176" s="30">
        <f>BR4</f>
        <v>44414</v>
      </c>
      <c r="C176" s="31"/>
      <c r="D176" s="32"/>
      <c r="E176" s="31"/>
    </row>
    <row r="177" spans="2:9" x14ac:dyDescent="0.2">
      <c r="B177" s="31">
        <f t="shared" ref="B177:B185" si="97">BP7</f>
        <v>1</v>
      </c>
      <c r="C177" s="31">
        <f t="shared" ref="C177:C185" si="98">BQ7</f>
        <v>4</v>
      </c>
      <c r="D177" s="32">
        <f t="shared" ref="D177:D185" si="99">BR7</f>
        <v>0</v>
      </c>
      <c r="E177" s="31" t="str">
        <f t="shared" ref="E177:E185" si="100">IF(D177&lt;&gt;0,IF((D177-C177)=-1,"Birdie",IF((D177-C177)=-2,"Eagle",IF((D177-C177)=0,"Par",IF((D177-C177)=1,"bogey",IF((D177-C177)=2,"Double bogey","Other"))))),"  ")</f>
        <v xml:space="preserve">  </v>
      </c>
      <c r="H177" s="33" t="s">
        <v>123</v>
      </c>
    </row>
    <row r="178" spans="2:9" x14ac:dyDescent="0.2">
      <c r="B178" s="31">
        <f t="shared" si="97"/>
        <v>2</v>
      </c>
      <c r="C178" s="31">
        <f t="shared" si="98"/>
        <v>4</v>
      </c>
      <c r="D178" s="32">
        <f t="shared" si="99"/>
        <v>0</v>
      </c>
      <c r="E178" s="31" t="str">
        <f t="shared" si="100"/>
        <v xml:space="preserve">  </v>
      </c>
      <c r="H178" t="s">
        <v>124</v>
      </c>
      <c r="I178" s="25">
        <f>COUNTIF(E177:E185,"Eagle")</f>
        <v>0</v>
      </c>
    </row>
    <row r="179" spans="2:9" x14ac:dyDescent="0.2">
      <c r="B179" s="31">
        <f t="shared" si="97"/>
        <v>3</v>
      </c>
      <c r="C179" s="31">
        <f t="shared" si="98"/>
        <v>4</v>
      </c>
      <c r="D179" s="32">
        <f t="shared" si="99"/>
        <v>0</v>
      </c>
      <c r="E179" s="31" t="str">
        <f t="shared" si="100"/>
        <v xml:space="preserve">  </v>
      </c>
      <c r="H179" t="s">
        <v>8</v>
      </c>
      <c r="I179" s="25">
        <f>COUNTIF(E177:E185,"Birdie")</f>
        <v>0</v>
      </c>
    </row>
    <row r="180" spans="2:9" x14ac:dyDescent="0.2">
      <c r="B180" s="31">
        <f t="shared" si="97"/>
        <v>4</v>
      </c>
      <c r="C180" s="31">
        <f t="shared" si="98"/>
        <v>4</v>
      </c>
      <c r="D180" s="32">
        <f t="shared" si="99"/>
        <v>0</v>
      </c>
      <c r="E180" s="31" t="str">
        <f t="shared" si="100"/>
        <v xml:space="preserve">  </v>
      </c>
      <c r="H180" t="s">
        <v>9</v>
      </c>
      <c r="I180" s="25">
        <f>COUNTIF(E177:E185,"Par")</f>
        <v>0</v>
      </c>
    </row>
    <row r="181" spans="2:9" x14ac:dyDescent="0.2">
      <c r="B181" s="31">
        <f t="shared" si="97"/>
        <v>5</v>
      </c>
      <c r="C181" s="31">
        <f t="shared" si="98"/>
        <v>3</v>
      </c>
      <c r="D181" s="32">
        <f t="shared" si="99"/>
        <v>0</v>
      </c>
      <c r="E181" s="31" t="str">
        <f t="shared" si="100"/>
        <v xml:space="preserve">  </v>
      </c>
      <c r="H181" t="s">
        <v>125</v>
      </c>
      <c r="I181" s="25">
        <f>COUNTIF(E177:E185,"bogey")</f>
        <v>0</v>
      </c>
    </row>
    <row r="182" spans="2:9" x14ac:dyDescent="0.2">
      <c r="B182" s="31">
        <f t="shared" si="97"/>
        <v>6</v>
      </c>
      <c r="C182" s="31">
        <f t="shared" si="98"/>
        <v>4</v>
      </c>
      <c r="D182" s="32">
        <f t="shared" si="99"/>
        <v>0</v>
      </c>
      <c r="E182" s="31" t="str">
        <f t="shared" si="100"/>
        <v xml:space="preserve">  </v>
      </c>
      <c r="H182" t="s">
        <v>126</v>
      </c>
      <c r="I182" s="25">
        <f>COUNTIF(E177:E185,"Double bogey")</f>
        <v>0</v>
      </c>
    </row>
    <row r="183" spans="2:9" x14ac:dyDescent="0.2">
      <c r="B183" s="31">
        <f t="shared" si="97"/>
        <v>7</v>
      </c>
      <c r="C183" s="31">
        <f t="shared" si="98"/>
        <v>4</v>
      </c>
      <c r="D183" s="32">
        <f t="shared" si="99"/>
        <v>0</v>
      </c>
      <c r="E183" s="31" t="str">
        <f t="shared" si="100"/>
        <v xml:space="preserve">  </v>
      </c>
      <c r="H183" t="s">
        <v>12</v>
      </c>
      <c r="I183" s="25">
        <f>COUNTIF(E177:E185,"Other")</f>
        <v>0</v>
      </c>
    </row>
    <row r="184" spans="2:9" x14ac:dyDescent="0.2">
      <c r="B184" s="31">
        <f t="shared" si="97"/>
        <v>8</v>
      </c>
      <c r="C184" s="31">
        <f t="shared" si="98"/>
        <v>3</v>
      </c>
      <c r="D184" s="32">
        <f t="shared" si="99"/>
        <v>0</v>
      </c>
      <c r="E184" s="31" t="str">
        <f t="shared" si="100"/>
        <v xml:space="preserve">  </v>
      </c>
    </row>
    <row r="185" spans="2:9" x14ac:dyDescent="0.2">
      <c r="B185" s="31">
        <f t="shared" si="97"/>
        <v>9</v>
      </c>
      <c r="C185" s="31">
        <f t="shared" si="98"/>
        <v>5</v>
      </c>
      <c r="D185" s="32">
        <f t="shared" si="99"/>
        <v>0</v>
      </c>
      <c r="E185" s="31" t="str">
        <f t="shared" si="100"/>
        <v xml:space="preserve">  </v>
      </c>
    </row>
    <row r="186" spans="2:9" x14ac:dyDescent="0.2">
      <c r="B186" s="31"/>
      <c r="C186" s="31"/>
      <c r="D186" s="32"/>
      <c r="E186" s="31"/>
    </row>
    <row r="187" spans="2:9" x14ac:dyDescent="0.2">
      <c r="B187" s="30">
        <f>BX4</f>
        <v>44421</v>
      </c>
      <c r="C187" s="31"/>
      <c r="D187" s="32"/>
      <c r="E187" s="31"/>
    </row>
    <row r="188" spans="2:9" x14ac:dyDescent="0.2">
      <c r="B188" s="31">
        <f t="shared" ref="B188:B196" si="101">BV7</f>
        <v>10</v>
      </c>
      <c r="C188" s="31">
        <f t="shared" ref="C188:C196" si="102">BW7</f>
        <v>4</v>
      </c>
      <c r="D188" s="32">
        <f t="shared" ref="D188:D196" si="103">BX7</f>
        <v>0</v>
      </c>
      <c r="E188" s="31" t="str">
        <f t="shared" ref="E188:E196" si="104">IF(D188&lt;&gt;0,IF((D188-C188)=-1,"Birdie",IF((D188-C188)=-2,"Eagle",IF((D188-C188)=0,"Par",IF((D188-C188)=1,"bogey",IF((D188-C188)=2,"Double bogey","Other"))))),"  ")</f>
        <v xml:space="preserve">  </v>
      </c>
      <c r="H188" s="33" t="s">
        <v>123</v>
      </c>
    </row>
    <row r="189" spans="2:9" x14ac:dyDescent="0.2">
      <c r="B189" s="31">
        <f t="shared" si="101"/>
        <v>11</v>
      </c>
      <c r="C189" s="31">
        <f t="shared" si="102"/>
        <v>4</v>
      </c>
      <c r="D189" s="32">
        <f t="shared" si="103"/>
        <v>0</v>
      </c>
      <c r="E189" s="31" t="str">
        <f t="shared" si="104"/>
        <v xml:space="preserve">  </v>
      </c>
      <c r="H189" t="s">
        <v>124</v>
      </c>
      <c r="I189" s="25">
        <f>COUNTIF(E188:E196,"Eagle")</f>
        <v>0</v>
      </c>
    </row>
    <row r="190" spans="2:9" x14ac:dyDescent="0.2">
      <c r="B190" s="31">
        <f t="shared" si="101"/>
        <v>12</v>
      </c>
      <c r="C190" s="31">
        <f t="shared" si="102"/>
        <v>3</v>
      </c>
      <c r="D190" s="32">
        <f t="shared" si="103"/>
        <v>0</v>
      </c>
      <c r="E190" s="31" t="str">
        <f t="shared" si="104"/>
        <v xml:space="preserve">  </v>
      </c>
      <c r="H190" t="s">
        <v>8</v>
      </c>
      <c r="I190" s="25">
        <f>COUNTIF(E188:E196,"Birdie")</f>
        <v>0</v>
      </c>
    </row>
    <row r="191" spans="2:9" x14ac:dyDescent="0.2">
      <c r="B191" s="31">
        <f t="shared" si="101"/>
        <v>13</v>
      </c>
      <c r="C191" s="31">
        <f t="shared" si="102"/>
        <v>4</v>
      </c>
      <c r="D191" s="32">
        <f t="shared" si="103"/>
        <v>0</v>
      </c>
      <c r="E191" s="31" t="str">
        <f t="shared" si="104"/>
        <v xml:space="preserve">  </v>
      </c>
      <c r="H191" t="s">
        <v>9</v>
      </c>
      <c r="I191" s="25">
        <f>COUNTIF(E188:E196,"Par")</f>
        <v>0</v>
      </c>
    </row>
    <row r="192" spans="2:9" x14ac:dyDescent="0.2">
      <c r="B192" s="31">
        <f t="shared" si="101"/>
        <v>14</v>
      </c>
      <c r="C192" s="31">
        <f t="shared" si="102"/>
        <v>4</v>
      </c>
      <c r="D192" s="32">
        <f t="shared" si="103"/>
        <v>0</v>
      </c>
      <c r="E192" s="31" t="str">
        <f t="shared" si="104"/>
        <v xml:space="preserve">  </v>
      </c>
      <c r="H192" t="s">
        <v>125</v>
      </c>
      <c r="I192" s="25">
        <f>COUNTIF(E188:E196,"bogey")</f>
        <v>0</v>
      </c>
    </row>
    <row r="193" spans="2:9" x14ac:dyDescent="0.2">
      <c r="B193" s="31">
        <f t="shared" si="101"/>
        <v>15</v>
      </c>
      <c r="C193" s="31">
        <f t="shared" si="102"/>
        <v>3</v>
      </c>
      <c r="D193" s="32">
        <f t="shared" si="103"/>
        <v>0</v>
      </c>
      <c r="E193" s="31" t="str">
        <f t="shared" si="104"/>
        <v xml:space="preserve">  </v>
      </c>
      <c r="H193" t="s">
        <v>126</v>
      </c>
      <c r="I193" s="25">
        <f>COUNTIF(E188:E196,"Double bogey")</f>
        <v>0</v>
      </c>
    </row>
    <row r="194" spans="2:9" x14ac:dyDescent="0.2">
      <c r="B194" s="31">
        <f t="shared" si="101"/>
        <v>16</v>
      </c>
      <c r="C194" s="31">
        <f t="shared" si="102"/>
        <v>5</v>
      </c>
      <c r="D194" s="32">
        <f t="shared" si="103"/>
        <v>0</v>
      </c>
      <c r="E194" s="31" t="str">
        <f t="shared" si="104"/>
        <v xml:space="preserve">  </v>
      </c>
      <c r="H194" t="s">
        <v>12</v>
      </c>
      <c r="I194" s="25">
        <f>COUNTIF(E188:E196,"Other")</f>
        <v>0</v>
      </c>
    </row>
    <row r="195" spans="2:9" x14ac:dyDescent="0.2">
      <c r="B195" s="31">
        <f t="shared" si="101"/>
        <v>17</v>
      </c>
      <c r="C195" s="31">
        <f t="shared" si="102"/>
        <v>4</v>
      </c>
      <c r="D195" s="32">
        <f t="shared" si="103"/>
        <v>0</v>
      </c>
      <c r="E195" s="31" t="str">
        <f t="shared" si="104"/>
        <v xml:space="preserve">  </v>
      </c>
    </row>
    <row r="196" spans="2:9" x14ac:dyDescent="0.2">
      <c r="B196" s="31">
        <f t="shared" si="101"/>
        <v>18</v>
      </c>
      <c r="C196" s="31">
        <f t="shared" si="102"/>
        <v>5</v>
      </c>
      <c r="D196" s="32">
        <f t="shared" si="103"/>
        <v>0</v>
      </c>
      <c r="E196" s="31" t="str">
        <f t="shared" si="104"/>
        <v xml:space="preserve">  </v>
      </c>
    </row>
    <row r="197" spans="2:9" x14ac:dyDescent="0.2">
      <c r="B197" s="31"/>
      <c r="C197" s="31"/>
      <c r="D197" s="32"/>
      <c r="E197" s="31"/>
    </row>
    <row r="198" spans="2:9" x14ac:dyDescent="0.2">
      <c r="B198" s="30">
        <f>CD4</f>
        <v>44428</v>
      </c>
      <c r="C198" s="31"/>
      <c r="D198" s="32"/>
      <c r="E198" s="31"/>
    </row>
    <row r="199" spans="2:9" x14ac:dyDescent="0.2">
      <c r="B199" s="31">
        <f t="shared" ref="B199:B207" si="105">CB7</f>
        <v>1</v>
      </c>
      <c r="C199" s="31">
        <f t="shared" ref="C199:C207" si="106">CC7</f>
        <v>4</v>
      </c>
      <c r="D199" s="32">
        <f t="shared" ref="D199:D207" si="107">CD7</f>
        <v>0</v>
      </c>
      <c r="E199" s="31" t="str">
        <f t="shared" ref="E199:E207" si="108">IF(D199&lt;&gt;0,IF((D199-C199)=-1,"Birdie",IF((D199-C199)=-2,"Eagle",IF((D199-C199)=0,"Par",IF((D199-C199)=1,"bogey",IF((D199-C199)=2,"Double bogey","Other"))))),"  ")</f>
        <v xml:space="preserve">  </v>
      </c>
      <c r="H199" s="33" t="s">
        <v>123</v>
      </c>
    </row>
    <row r="200" spans="2:9" x14ac:dyDescent="0.2">
      <c r="B200" s="31">
        <f t="shared" si="105"/>
        <v>2</v>
      </c>
      <c r="C200" s="31">
        <f t="shared" si="106"/>
        <v>4</v>
      </c>
      <c r="D200" s="32">
        <f t="shared" si="107"/>
        <v>0</v>
      </c>
      <c r="E200" s="31" t="str">
        <f t="shared" si="108"/>
        <v xml:space="preserve">  </v>
      </c>
      <c r="H200" t="s">
        <v>124</v>
      </c>
      <c r="I200" s="25">
        <f>COUNTIF(E199:E207,"Eagle")</f>
        <v>0</v>
      </c>
    </row>
    <row r="201" spans="2:9" x14ac:dyDescent="0.2">
      <c r="B201" s="31">
        <f t="shared" si="105"/>
        <v>3</v>
      </c>
      <c r="C201" s="31">
        <f t="shared" si="106"/>
        <v>4</v>
      </c>
      <c r="D201" s="32">
        <f t="shared" si="107"/>
        <v>0</v>
      </c>
      <c r="E201" s="31" t="str">
        <f t="shared" si="108"/>
        <v xml:space="preserve">  </v>
      </c>
      <c r="H201" t="s">
        <v>8</v>
      </c>
      <c r="I201" s="25">
        <f>COUNTIF(E199:E207,"Birdie")</f>
        <v>0</v>
      </c>
    </row>
    <row r="202" spans="2:9" x14ac:dyDescent="0.2">
      <c r="B202" s="31">
        <f t="shared" si="105"/>
        <v>4</v>
      </c>
      <c r="C202" s="31">
        <f t="shared" si="106"/>
        <v>4</v>
      </c>
      <c r="D202" s="32">
        <f t="shared" si="107"/>
        <v>0</v>
      </c>
      <c r="E202" s="31" t="str">
        <f t="shared" si="108"/>
        <v xml:space="preserve">  </v>
      </c>
      <c r="H202" t="s">
        <v>9</v>
      </c>
      <c r="I202" s="25">
        <f>COUNTIF(E199:E207,"Par")</f>
        <v>0</v>
      </c>
    </row>
    <row r="203" spans="2:9" x14ac:dyDescent="0.2">
      <c r="B203" s="31">
        <f t="shared" si="105"/>
        <v>5</v>
      </c>
      <c r="C203" s="31">
        <f t="shared" si="106"/>
        <v>3</v>
      </c>
      <c r="D203" s="32">
        <f t="shared" si="107"/>
        <v>0</v>
      </c>
      <c r="E203" s="31" t="str">
        <f t="shared" si="108"/>
        <v xml:space="preserve">  </v>
      </c>
      <c r="H203" t="s">
        <v>125</v>
      </c>
      <c r="I203" s="25">
        <f>COUNTIF(E199:E207,"bogey")</f>
        <v>0</v>
      </c>
    </row>
    <row r="204" spans="2:9" x14ac:dyDescent="0.2">
      <c r="B204" s="31">
        <f t="shared" si="105"/>
        <v>6</v>
      </c>
      <c r="C204" s="31">
        <f t="shared" si="106"/>
        <v>4</v>
      </c>
      <c r="D204" s="32">
        <f t="shared" si="107"/>
        <v>0</v>
      </c>
      <c r="E204" s="31" t="str">
        <f t="shared" si="108"/>
        <v xml:space="preserve">  </v>
      </c>
      <c r="H204" t="s">
        <v>126</v>
      </c>
      <c r="I204" s="25">
        <f>COUNTIF(E199:E207,"Double bogey")</f>
        <v>0</v>
      </c>
    </row>
    <row r="205" spans="2:9" x14ac:dyDescent="0.2">
      <c r="B205" s="31">
        <f t="shared" si="105"/>
        <v>7</v>
      </c>
      <c r="C205" s="31">
        <f t="shared" si="106"/>
        <v>4</v>
      </c>
      <c r="D205" s="32">
        <f t="shared" si="107"/>
        <v>0</v>
      </c>
      <c r="E205" s="31" t="str">
        <f t="shared" si="108"/>
        <v xml:space="preserve">  </v>
      </c>
      <c r="H205" t="s">
        <v>12</v>
      </c>
      <c r="I205" s="25">
        <f>COUNTIF(E199:E207,"Other")</f>
        <v>0</v>
      </c>
    </row>
    <row r="206" spans="2:9" x14ac:dyDescent="0.2">
      <c r="B206" s="31">
        <f t="shared" si="105"/>
        <v>8</v>
      </c>
      <c r="C206" s="31">
        <f t="shared" si="106"/>
        <v>3</v>
      </c>
      <c r="D206" s="32">
        <f t="shared" si="107"/>
        <v>0</v>
      </c>
      <c r="E206" s="31" t="str">
        <f t="shared" si="108"/>
        <v xml:space="preserve">  </v>
      </c>
    </row>
    <row r="207" spans="2:9" x14ac:dyDescent="0.2">
      <c r="B207" s="31">
        <f t="shared" si="105"/>
        <v>9</v>
      </c>
      <c r="C207" s="31">
        <f t="shared" si="106"/>
        <v>5</v>
      </c>
      <c r="D207" s="32">
        <f t="shared" si="107"/>
        <v>0</v>
      </c>
      <c r="E207" s="31" t="str">
        <f t="shared" si="108"/>
        <v xml:space="preserve">  </v>
      </c>
    </row>
    <row r="208" spans="2:9" x14ac:dyDescent="0.2">
      <c r="B208" s="31"/>
      <c r="C208" s="31"/>
      <c r="D208" s="32"/>
      <c r="E208" s="31"/>
    </row>
    <row r="209" spans="2:9" x14ac:dyDescent="0.2">
      <c r="B209" s="30">
        <f>CJ4</f>
        <v>44435</v>
      </c>
      <c r="C209" s="31"/>
      <c r="D209" s="32"/>
      <c r="E209" s="31"/>
    </row>
    <row r="210" spans="2:9" x14ac:dyDescent="0.2">
      <c r="B210" s="31">
        <f t="shared" ref="B210:B218" si="109">CH7</f>
        <v>10</v>
      </c>
      <c r="C210" s="31">
        <f t="shared" ref="C210:C218" si="110">CI7</f>
        <v>4</v>
      </c>
      <c r="D210" s="32">
        <f t="shared" ref="D210:D218" si="111">CJ7</f>
        <v>0</v>
      </c>
      <c r="E210" s="31" t="str">
        <f t="shared" ref="E210:E218" si="112">IF(D210&lt;&gt;0,IF((D210-C210)=-1,"Birdie",IF((D210-C210)=-2,"Eagle",IF((D210-C210)=0,"Par",IF((D210-C210)=1,"bogey",IF((D210-C210)=2,"Double bogey","Other"))))),"  ")</f>
        <v xml:space="preserve">  </v>
      </c>
      <c r="H210" s="33" t="s">
        <v>123</v>
      </c>
    </row>
    <row r="211" spans="2:9" x14ac:dyDescent="0.2">
      <c r="B211" s="31">
        <f t="shared" si="109"/>
        <v>11</v>
      </c>
      <c r="C211" s="31">
        <f t="shared" si="110"/>
        <v>4</v>
      </c>
      <c r="D211" s="32">
        <f t="shared" si="111"/>
        <v>0</v>
      </c>
      <c r="E211" s="31" t="str">
        <f t="shared" si="112"/>
        <v xml:space="preserve">  </v>
      </c>
      <c r="H211" t="s">
        <v>124</v>
      </c>
      <c r="I211" s="25">
        <f>COUNTIF(E210:E218,"Eagle")</f>
        <v>0</v>
      </c>
    </row>
    <row r="212" spans="2:9" x14ac:dyDescent="0.2">
      <c r="B212" s="31">
        <f t="shared" si="109"/>
        <v>12</v>
      </c>
      <c r="C212" s="31">
        <f t="shared" si="110"/>
        <v>3</v>
      </c>
      <c r="D212" s="32">
        <f t="shared" si="111"/>
        <v>0</v>
      </c>
      <c r="E212" s="31" t="str">
        <f t="shared" si="112"/>
        <v xml:space="preserve">  </v>
      </c>
      <c r="H212" t="s">
        <v>8</v>
      </c>
      <c r="I212" s="25">
        <f>COUNTIF(E210:E218,"Birdie")</f>
        <v>0</v>
      </c>
    </row>
    <row r="213" spans="2:9" x14ac:dyDescent="0.2">
      <c r="B213" s="31">
        <f t="shared" si="109"/>
        <v>13</v>
      </c>
      <c r="C213" s="31">
        <f t="shared" si="110"/>
        <v>4</v>
      </c>
      <c r="D213" s="32">
        <f t="shared" si="111"/>
        <v>0</v>
      </c>
      <c r="E213" s="31" t="str">
        <f t="shared" si="112"/>
        <v xml:space="preserve">  </v>
      </c>
      <c r="H213" t="s">
        <v>9</v>
      </c>
      <c r="I213" s="25">
        <f>COUNTIF(E210:E218,"Par")</f>
        <v>0</v>
      </c>
    </row>
    <row r="214" spans="2:9" x14ac:dyDescent="0.2">
      <c r="B214" s="31">
        <f t="shared" si="109"/>
        <v>14</v>
      </c>
      <c r="C214" s="31">
        <f t="shared" si="110"/>
        <v>4</v>
      </c>
      <c r="D214" s="32">
        <f t="shared" si="111"/>
        <v>0</v>
      </c>
      <c r="E214" s="31" t="str">
        <f t="shared" si="112"/>
        <v xml:space="preserve">  </v>
      </c>
      <c r="H214" t="s">
        <v>125</v>
      </c>
      <c r="I214" s="25">
        <f>COUNTIF(E210:E218,"bogey")</f>
        <v>0</v>
      </c>
    </row>
    <row r="215" spans="2:9" x14ac:dyDescent="0.2">
      <c r="B215" s="31">
        <f t="shared" si="109"/>
        <v>15</v>
      </c>
      <c r="C215" s="31">
        <f t="shared" si="110"/>
        <v>3</v>
      </c>
      <c r="D215" s="32">
        <f t="shared" si="111"/>
        <v>0</v>
      </c>
      <c r="E215" s="31" t="str">
        <f t="shared" si="112"/>
        <v xml:space="preserve">  </v>
      </c>
      <c r="H215" t="s">
        <v>126</v>
      </c>
      <c r="I215" s="25">
        <f>COUNTIF(E210:E218,"Double bogey")</f>
        <v>0</v>
      </c>
    </row>
    <row r="216" spans="2:9" x14ac:dyDescent="0.2">
      <c r="B216" s="31">
        <f t="shared" si="109"/>
        <v>16</v>
      </c>
      <c r="C216" s="31">
        <f t="shared" si="110"/>
        <v>5</v>
      </c>
      <c r="D216" s="32">
        <f t="shared" si="111"/>
        <v>0</v>
      </c>
      <c r="E216" s="31" t="str">
        <f t="shared" si="112"/>
        <v xml:space="preserve">  </v>
      </c>
      <c r="H216" t="s">
        <v>12</v>
      </c>
      <c r="I216" s="25">
        <f>COUNTIF(E210:E218,"Other")</f>
        <v>0</v>
      </c>
    </row>
    <row r="217" spans="2:9" x14ac:dyDescent="0.2">
      <c r="B217" s="31">
        <f t="shared" si="109"/>
        <v>17</v>
      </c>
      <c r="C217" s="31">
        <f t="shared" si="110"/>
        <v>4</v>
      </c>
      <c r="D217" s="32">
        <f t="shared" si="111"/>
        <v>0</v>
      </c>
      <c r="E217" s="31" t="str">
        <f t="shared" si="112"/>
        <v xml:space="preserve">  </v>
      </c>
    </row>
    <row r="218" spans="2:9" x14ac:dyDescent="0.2">
      <c r="B218" s="31">
        <f t="shared" si="109"/>
        <v>18</v>
      </c>
      <c r="C218" s="31">
        <f t="shared" si="110"/>
        <v>5</v>
      </c>
      <c r="D218" s="32">
        <f t="shared" si="111"/>
        <v>0</v>
      </c>
      <c r="E218" s="31" t="str">
        <f t="shared" si="112"/>
        <v xml:space="preserve">  </v>
      </c>
    </row>
  </sheetData>
  <pageMargins left="0.74791666666666667" right="0.74791666666666667" top="0.98402777777777772" bottom="0.98402777777777772" header="0.51180555555555551" footer="0.5118055555555555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5</vt:i4>
      </vt:variant>
    </vt:vector>
  </HeadingPairs>
  <TitlesOfParts>
    <vt:vector size="38" baseType="lpstr">
      <vt:lpstr>Summary</vt:lpstr>
      <vt:lpstr>Sheet1</vt:lpstr>
      <vt:lpstr>Sum of Scores</vt:lpstr>
      <vt:lpstr>Hacker_Cup_Standings</vt:lpstr>
      <vt:lpstr>HC History</vt:lpstr>
      <vt:lpstr>Sum of W_T_L</vt:lpstr>
      <vt:lpstr>Daviero</vt:lpstr>
      <vt:lpstr>Fusco_D</vt:lpstr>
      <vt:lpstr>Fusco_S</vt:lpstr>
      <vt:lpstr>Hobbs</vt:lpstr>
      <vt:lpstr>Linton</vt:lpstr>
      <vt:lpstr>McLaughlin</vt:lpstr>
      <vt:lpstr>Michalski_P</vt:lpstr>
      <vt:lpstr>Michalski_S</vt:lpstr>
      <vt:lpstr>Mohsinger_B</vt:lpstr>
      <vt:lpstr>Mohsinger_T</vt:lpstr>
      <vt:lpstr>Poston</vt:lpstr>
      <vt:lpstr>Reed</vt:lpstr>
      <vt:lpstr>Rusnak</vt:lpstr>
      <vt:lpstr>Taylor</vt:lpstr>
      <vt:lpstr>Templeton</vt:lpstr>
      <vt:lpstr>Trottier</vt:lpstr>
      <vt:lpstr>GroupAverages</vt:lpstr>
      <vt:lpstr>SUBx</vt:lpstr>
      <vt:lpstr>Henderson</vt:lpstr>
      <vt:lpstr>Horne</vt:lpstr>
      <vt:lpstr>Kauffman</vt:lpstr>
      <vt:lpstr>Normile</vt:lpstr>
      <vt:lpstr>Richardson</vt:lpstr>
      <vt:lpstr>Sheridan</vt:lpstr>
      <vt:lpstr>Vosko</vt:lpstr>
      <vt:lpstr>Set Up Template</vt:lpstr>
      <vt:lpstr>Player_Template</vt:lpstr>
      <vt:lpstr>Excel_BuiltIn_Print_Titles_3</vt:lpstr>
      <vt:lpstr>HandicapLookup</vt:lpstr>
      <vt:lpstr>Holes</vt:lpstr>
      <vt:lpstr>names</vt:lpstr>
      <vt:lpstr>Week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 Linton</dc:creator>
  <cp:keywords/>
  <dc:description/>
  <cp:lastModifiedBy>Andrew Linton</cp:lastModifiedBy>
  <cp:revision/>
  <dcterms:created xsi:type="dcterms:W3CDTF">2012-03-25T12:53:27Z</dcterms:created>
  <dcterms:modified xsi:type="dcterms:W3CDTF">2021-09-07T02:00:13Z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